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320" windowHeight="9225" tabRatio="850" firstSheet="28" activeTab="29"/>
  </bookViews>
  <sheets>
    <sheet name="ENERO-POB DANE" sheetId="1" r:id="rId1"/>
    <sheet name="ENERO-METAS" sheetId="2" r:id="rId2"/>
    <sheet name="COMP-ENERO BOGOTA" sheetId="3" r:id="rId3"/>
    <sheet name="COBER FALTANTE  ENERO" sheetId="4" r:id="rId4"/>
    <sheet name="FEBRERO-POB DANE" sheetId="5" r:id="rId5"/>
    <sheet name="FEBRERO-METAS" sheetId="6" r:id="rId6"/>
    <sheet name="COMP-FEBRERO BOGOTA" sheetId="7" r:id="rId7"/>
    <sheet name="COBER FALTANTE FEBRERO" sheetId="8" r:id="rId8"/>
    <sheet name="ENERO-FEBRERO-POB DANE" sheetId="9" r:id="rId9"/>
    <sheet name="ENERO FEBRERO-METAS" sheetId="10" r:id="rId10"/>
    <sheet name="COMP-ENERO FEBRERO BOGOTA" sheetId="11" r:id="rId11"/>
    <sheet name="COBER FALT ENE-FEB" sheetId="12" r:id="rId12"/>
    <sheet name="MARZO-POB DANE" sheetId="13" r:id="rId13"/>
    <sheet name="MARZO-METAS" sheetId="14" r:id="rId14"/>
    <sheet name="COMP-MARZO BOGOTA" sheetId="15" r:id="rId15"/>
    <sheet name="COBER FALTANTE MARZO" sheetId="16" r:id="rId16"/>
    <sheet name="ENERO-MARZO-POB DANE" sheetId="17" r:id="rId17"/>
    <sheet name="ENERO-MARZO METAS" sheetId="18" r:id="rId18"/>
    <sheet name="COMP-ENERO MARZO BOGOTA" sheetId="19" r:id="rId19"/>
    <sheet name="COBER FALT ENERO-MARZO" sheetId="20" r:id="rId20"/>
    <sheet name="ABRIL-POB DANE" sheetId="21" r:id="rId21"/>
    <sheet name="ABRIL-METAS" sheetId="22" r:id="rId22"/>
    <sheet name="COMP-ABRIL BOGOTA" sheetId="23" r:id="rId23"/>
    <sheet name="COBER FALTANTE ABRIL" sheetId="24" r:id="rId24"/>
    <sheet name="ENERO-ABRIL-POB DANE" sheetId="25" r:id="rId25"/>
    <sheet name="ENERO-ABRIL METAS" sheetId="26" r:id="rId26"/>
    <sheet name="COMP-ENERO ABRIL BOGOTA" sheetId="27" r:id="rId27"/>
    <sheet name="COBER FALT ENERO-ABRIL" sheetId="28" r:id="rId28"/>
    <sheet name="MAYO -POB DANE" sheetId="29" r:id="rId29"/>
    <sheet name="MAYO-METAS " sheetId="30" r:id="rId30"/>
    <sheet name="COMP-MAYO  BOGOTA" sheetId="31" r:id="rId31"/>
    <sheet name="COBER FALTANTE MAYO" sheetId="32" r:id="rId32"/>
    <sheet name="ENERO-MAYO-POB DANE" sheetId="33" r:id="rId33"/>
    <sheet name="ENERO-MAYO METAS" sheetId="34" r:id="rId34"/>
    <sheet name="COMP-ENERO MAYO  BOGOTA" sheetId="35" r:id="rId35"/>
    <sheet name="COBER FALT ENERO-MAYO" sheetId="36" r:id="rId36"/>
    <sheet name="COBER MES A MES BOGOTA" sheetId="37" r:id="rId37"/>
    <sheet name="COBER ACUMULADA BOGOTA" sheetId="38" r:id="rId38"/>
    <sheet name="Hoja1" sheetId="39" state="hidden" r:id="rId39"/>
  </sheets>
  <externalReferences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xlnm.Print_Area" localSheetId="21">'ABRIL-METAS'!$A$1:$X$29</definedName>
    <definedName name="_xlnm.Print_Area" localSheetId="20">'ABRIL-POB DANE'!$A$1:$X$29</definedName>
    <definedName name="_xlnm.Print_Area" localSheetId="9">'ENERO FEBRERO-METAS'!$A$1:$X$29</definedName>
    <definedName name="_xlnm.Print_Area" localSheetId="25">'ENERO-ABRIL METAS'!$A$1:$X$29</definedName>
    <definedName name="_xlnm.Print_Area" localSheetId="24">'ENERO-ABRIL-POB DANE'!$A$1:$X$29</definedName>
    <definedName name="_xlnm.Print_Area" localSheetId="8">'ENERO-FEBRERO-POB DANE'!$A$1:$X$29</definedName>
    <definedName name="_xlnm.Print_Area" localSheetId="17">'ENERO-MARZO METAS'!$A$1:$X$29</definedName>
    <definedName name="_xlnm.Print_Area" localSheetId="16">'ENERO-MARZO-POB DANE'!$A$1:$X$29</definedName>
    <definedName name="_xlnm.Print_Area" localSheetId="33">'ENERO-MAYO METAS'!$A$1:$X$29</definedName>
    <definedName name="_xlnm.Print_Area" localSheetId="32">'ENERO-MAYO-POB DANE'!$A$1:$X$29</definedName>
    <definedName name="_xlnm.Print_Area" localSheetId="1">'ENERO-METAS'!$A$1:$X$29</definedName>
    <definedName name="_xlnm.Print_Area" localSheetId="0">'ENERO-POB DANE'!$A$1:$X$29</definedName>
    <definedName name="_xlnm.Print_Area" localSheetId="5">'FEBRERO-METAS'!$A$1:$X$29</definedName>
    <definedName name="_xlnm.Print_Area" localSheetId="4">'FEBRERO-POB DANE'!$A$1:$X$29</definedName>
    <definedName name="_xlnm.Print_Area" localSheetId="13">'MARZO-METAS'!$A$1:$X$29</definedName>
    <definedName name="_xlnm.Print_Area" localSheetId="12">'MARZO-POB DANE'!$A$1:$X$29</definedName>
    <definedName name="_xlnm.Print_Area" localSheetId="28">'MAYO -POB DANE'!$A$1:$X$29</definedName>
    <definedName name="_xlnm.Print_Area" localSheetId="29">'MAYO-METAS '!$A$1:$X$29</definedName>
  </definedNames>
  <calcPr fullCalcOnLoad="1"/>
</workbook>
</file>

<file path=xl/sharedStrings.xml><?xml version="1.0" encoding="utf-8"?>
<sst xmlns="http://schemas.openxmlformats.org/spreadsheetml/2006/main" count="1778" uniqueCount="104">
  <si>
    <t>SECRETARIA DISTRITAL DE SALUD BOGOTA D.C.</t>
  </si>
  <si>
    <t>DIRECCION DE SALUD PUBLICA - AREA VIGILANCIA EN SALUD</t>
  </si>
  <si>
    <t>% VACUNACION POR BIOLOGICO  SEGUN LOCALIDADES</t>
  </si>
  <si>
    <t>LOCALIDADES</t>
  </si>
  <si>
    <t>POBLACION MENOR 1 AÑO</t>
  </si>
  <si>
    <t xml:space="preserve">MENORES DE UN AÑO </t>
  </si>
  <si>
    <t>POBLACION DE 1 AÑO</t>
  </si>
  <si>
    <t>1 AÑO</t>
  </si>
  <si>
    <t>POBLACION DE 5 AÑOS</t>
  </si>
  <si>
    <t>5 AÑOS</t>
  </si>
  <si>
    <t>ANTIPOLIO</t>
  </si>
  <si>
    <t>D.P.T</t>
  </si>
  <si>
    <t>B.C.G</t>
  </si>
  <si>
    <t xml:space="preserve">HEPATITIS  B </t>
  </si>
  <si>
    <t>HAEMOPHILUS</t>
  </si>
  <si>
    <t>ROTAVIRUS</t>
  </si>
  <si>
    <t>TRIPLE VIRAL</t>
  </si>
  <si>
    <t>NEUMOCOCO</t>
  </si>
  <si>
    <t>FIEBRE AMARILLA</t>
  </si>
  <si>
    <t>HEPATITIS A</t>
  </si>
  <si>
    <t>VACUNA-DOS</t>
  </si>
  <si>
    <t>%</t>
  </si>
  <si>
    <t>USAQUEN</t>
  </si>
  <si>
    <t>CHAPINERO</t>
  </si>
  <si>
    <t>SANTAFE</t>
  </si>
  <si>
    <t>SAN CRISTOBAL</t>
  </si>
  <si>
    <t>USME</t>
  </si>
  <si>
    <t>TUNJUELITO</t>
  </si>
  <si>
    <t>BOSA</t>
  </si>
  <si>
    <t>KENNEDY</t>
  </si>
  <si>
    <t>FONTIBON</t>
  </si>
  <si>
    <t>ENGATIVA</t>
  </si>
  <si>
    <t>SUBA</t>
  </si>
  <si>
    <t>BARRIOS UNIDOS</t>
  </si>
  <si>
    <t>TEUSAQUILLO</t>
  </si>
  <si>
    <t>MARTIRES</t>
  </si>
  <si>
    <t>ANTONIO NARINO</t>
  </si>
  <si>
    <t>PUENTE ARANDA</t>
  </si>
  <si>
    <t>CANDELARIA</t>
  </si>
  <si>
    <t>RAFAEL URIBE</t>
  </si>
  <si>
    <t>CIUDAD BOLIVAR</t>
  </si>
  <si>
    <t>SUMAPAZ</t>
  </si>
  <si>
    <t>TOTAL</t>
  </si>
  <si>
    <t>FUENTE : SIS-151 RESUMEN MENSUAL DE VACUNACION</t>
  </si>
  <si>
    <t>FUENTE POBLACION: Proyecciones de Población DANE censo 2005, distribución Localidades por DAPD</t>
  </si>
  <si>
    <t xml:space="preserve">COMPARATIVO COBERTURAS DE VACUNACION </t>
  </si>
  <si>
    <t>ENERO</t>
  </si>
  <si>
    <t>BIOLOGICOS</t>
  </si>
  <si>
    <t>VACUNADOS</t>
  </si>
  <si>
    <t>POLIO</t>
  </si>
  <si>
    <t>DPT</t>
  </si>
  <si>
    <t>BCG</t>
  </si>
  <si>
    <t>HEPATITIS B</t>
  </si>
  <si>
    <t>TRIPLE VIRAL  1 AÑO</t>
  </si>
  <si>
    <t>TRIPLE VIRAL  5 AÑOS</t>
  </si>
  <si>
    <t>Coberturas sacadas con Proyecciones Población DANE-censo 2005</t>
  </si>
  <si>
    <t xml:space="preserve">COBERTURAS BOGOTA D.C. </t>
  </si>
  <si>
    <t xml:space="preserve">Cobertura  Util </t>
  </si>
  <si>
    <t xml:space="preserve">TRIPLE VIRAL </t>
  </si>
  <si>
    <r>
      <t xml:space="preserve">ENERO DEL </t>
    </r>
    <r>
      <rPr>
        <b/>
        <sz val="16"/>
        <rFont val="Constantia"/>
        <family val="1"/>
      </rPr>
      <t>2013</t>
    </r>
  </si>
  <si>
    <r>
      <t>ENERO DEL</t>
    </r>
    <r>
      <rPr>
        <b/>
        <sz val="18"/>
        <rFont val="Constantia"/>
        <family val="1"/>
      </rPr>
      <t xml:space="preserve"> </t>
    </r>
    <r>
      <rPr>
        <b/>
        <sz val="14"/>
        <rFont val="Constantia"/>
        <family val="1"/>
      </rPr>
      <t>2013</t>
    </r>
  </si>
  <si>
    <t>METAS 1 AÑO</t>
  </si>
  <si>
    <t>POB 1 AÑO</t>
  </si>
  <si>
    <t>metas 1 año</t>
  </si>
  <si>
    <t>POB 5 años</t>
  </si>
  <si>
    <r>
      <t xml:space="preserve">FEBRERO DEL </t>
    </r>
    <r>
      <rPr>
        <b/>
        <sz val="16"/>
        <rFont val="Constantia"/>
        <family val="1"/>
      </rPr>
      <t>2013</t>
    </r>
  </si>
  <si>
    <t>FEBRERO</t>
  </si>
  <si>
    <r>
      <t>FEBRERO  DEL</t>
    </r>
    <r>
      <rPr>
        <b/>
        <sz val="18"/>
        <rFont val="Constantia"/>
        <family val="1"/>
      </rPr>
      <t xml:space="preserve"> </t>
    </r>
    <r>
      <rPr>
        <b/>
        <sz val="14"/>
        <rFont val="Constantia"/>
        <family val="1"/>
      </rPr>
      <t>2013</t>
    </r>
  </si>
  <si>
    <r>
      <t xml:space="preserve">ENERO-FEBRERO DEL </t>
    </r>
    <r>
      <rPr>
        <b/>
        <sz val="16"/>
        <rFont val="Constantia"/>
        <family val="1"/>
      </rPr>
      <t>2013</t>
    </r>
  </si>
  <si>
    <t>ENERO - FEBRERO</t>
  </si>
  <si>
    <r>
      <t>ENERO - FEBRERO  DEL</t>
    </r>
    <r>
      <rPr>
        <b/>
        <sz val="18"/>
        <rFont val="Constantia"/>
        <family val="1"/>
      </rPr>
      <t xml:space="preserve"> </t>
    </r>
    <r>
      <rPr>
        <b/>
        <sz val="14"/>
        <rFont val="Constantia"/>
        <family val="1"/>
      </rPr>
      <t>2013</t>
    </r>
  </si>
  <si>
    <t>DIRECCION DE SALUD PUBLICA-AREA VIGILANCIA EN SALUD</t>
  </si>
  <si>
    <t>COBERTURAS DE VACUNACION MES A MES</t>
  </si>
  <si>
    <t>TRIPLE VIRAL 1 AÑO</t>
  </si>
  <si>
    <t>TRIPLE VIRAL 5 AÑOS</t>
  </si>
  <si>
    <t>COBERTURAS DE VACUNACION ACUMULADAS</t>
  </si>
  <si>
    <r>
      <t>AÑO</t>
    </r>
    <r>
      <rPr>
        <b/>
        <sz val="18"/>
        <rFont val="Constantia"/>
        <family val="1"/>
      </rPr>
      <t xml:space="preserve"> 2012</t>
    </r>
  </si>
  <si>
    <t>ENERO-FEBRERO</t>
  </si>
  <si>
    <r>
      <t xml:space="preserve">AÑO </t>
    </r>
    <r>
      <rPr>
        <b/>
        <sz val="16"/>
        <rFont val="Constantia"/>
        <family val="1"/>
      </rPr>
      <t>2013</t>
    </r>
  </si>
  <si>
    <t>Elaborado 8 -03-2013</t>
  </si>
  <si>
    <r>
      <t xml:space="preserve">MARZO DEL </t>
    </r>
    <r>
      <rPr>
        <b/>
        <sz val="16"/>
        <rFont val="Constantia"/>
        <family val="1"/>
      </rPr>
      <t>2013</t>
    </r>
  </si>
  <si>
    <t>MARZO</t>
  </si>
  <si>
    <r>
      <t>MARZO DEL</t>
    </r>
    <r>
      <rPr>
        <b/>
        <sz val="18"/>
        <rFont val="Constantia"/>
        <family val="1"/>
      </rPr>
      <t xml:space="preserve"> </t>
    </r>
    <r>
      <rPr>
        <b/>
        <sz val="14"/>
        <rFont val="Constantia"/>
        <family val="1"/>
      </rPr>
      <t>2013</t>
    </r>
  </si>
  <si>
    <r>
      <t xml:space="preserve">ENERO-MARZO DEL </t>
    </r>
    <r>
      <rPr>
        <b/>
        <sz val="16"/>
        <rFont val="Constantia"/>
        <family val="1"/>
      </rPr>
      <t>2013</t>
    </r>
  </si>
  <si>
    <t>ENERO - MARZO</t>
  </si>
  <si>
    <r>
      <t>ENERO - MARZO  DEL</t>
    </r>
    <r>
      <rPr>
        <b/>
        <sz val="18"/>
        <rFont val="Constantia"/>
        <family val="1"/>
      </rPr>
      <t xml:space="preserve"> </t>
    </r>
    <r>
      <rPr>
        <b/>
        <sz val="14"/>
        <rFont val="Constantia"/>
        <family val="1"/>
      </rPr>
      <t>2013</t>
    </r>
  </si>
  <si>
    <t>ENERO-MARZO</t>
  </si>
  <si>
    <t>Elaborado 8 -04-2013</t>
  </si>
  <si>
    <t>ABRIL</t>
  </si>
  <si>
    <t>ENERO-ABRIL</t>
  </si>
  <si>
    <r>
      <t xml:space="preserve">ABRIL DEL </t>
    </r>
    <r>
      <rPr>
        <b/>
        <sz val="16"/>
        <rFont val="Constantia"/>
        <family val="1"/>
      </rPr>
      <t>2013</t>
    </r>
  </si>
  <si>
    <r>
      <t>ABRIL DEL</t>
    </r>
    <r>
      <rPr>
        <b/>
        <sz val="18"/>
        <rFont val="Constantia"/>
        <family val="1"/>
      </rPr>
      <t xml:space="preserve"> </t>
    </r>
    <r>
      <rPr>
        <b/>
        <sz val="14"/>
        <rFont val="Constantia"/>
        <family val="1"/>
      </rPr>
      <t>2013</t>
    </r>
  </si>
  <si>
    <r>
      <t xml:space="preserve">ENERO-ABRIL DEL </t>
    </r>
    <r>
      <rPr>
        <b/>
        <sz val="16"/>
        <rFont val="Constantia"/>
        <family val="1"/>
      </rPr>
      <t>2013</t>
    </r>
  </si>
  <si>
    <t>ENERO - ABRIL</t>
  </si>
  <si>
    <r>
      <t>ENERO - ABRIL  DEL</t>
    </r>
    <r>
      <rPr>
        <b/>
        <sz val="18"/>
        <rFont val="Constantia"/>
        <family val="1"/>
      </rPr>
      <t xml:space="preserve"> </t>
    </r>
    <r>
      <rPr>
        <b/>
        <sz val="14"/>
        <rFont val="Constantia"/>
        <family val="1"/>
      </rPr>
      <t>2013</t>
    </r>
  </si>
  <si>
    <t>MAYO</t>
  </si>
  <si>
    <t>ENERO-MAYO</t>
  </si>
  <si>
    <r>
      <t>ENERO -MAYO  DEL</t>
    </r>
    <r>
      <rPr>
        <b/>
        <sz val="18"/>
        <rFont val="Constantia"/>
        <family val="1"/>
      </rPr>
      <t xml:space="preserve"> </t>
    </r>
    <r>
      <rPr>
        <b/>
        <sz val="14"/>
        <rFont val="Constantia"/>
        <family val="1"/>
      </rPr>
      <t>2013</t>
    </r>
  </si>
  <si>
    <t>ENERO - MAYO</t>
  </si>
  <si>
    <r>
      <t xml:space="preserve">ENERO-MAYO DEL </t>
    </r>
    <r>
      <rPr>
        <b/>
        <sz val="16"/>
        <rFont val="Constantia"/>
        <family val="1"/>
      </rPr>
      <t>2013</t>
    </r>
  </si>
  <si>
    <r>
      <t xml:space="preserve">MAYO DEL </t>
    </r>
    <r>
      <rPr>
        <b/>
        <sz val="16"/>
        <rFont val="Constantia"/>
        <family val="1"/>
      </rPr>
      <t>2013</t>
    </r>
  </si>
  <si>
    <t>Elaborado 8-06-2013</t>
  </si>
  <si>
    <t>Elaborado 08-06-2013</t>
  </si>
  <si>
    <t>Elaborado08-06-2013</t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</si>
</sst>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0_)"/>
    <numFmt numFmtId="181" formatCode="0.0_)"/>
    <numFmt numFmtId="182" formatCode="0.0"/>
    <numFmt numFmtId="183" formatCode="_([$€]* #,##0.00_);_([$€]* \(#,##0.00\);_([$€]* &quot;-&quot;??_);_(@_)"/>
    <numFmt numFmtId="184" formatCode="0.00_)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Constantia"/>
      <family val="1"/>
    </font>
    <font>
      <b/>
      <sz val="16"/>
      <name val="Constantia"/>
      <family val="1"/>
    </font>
    <font>
      <sz val="9"/>
      <name val="Courier"/>
      <family val="3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name val="Constantia"/>
      <family val="1"/>
    </font>
    <font>
      <b/>
      <sz val="14"/>
      <name val="Constantia"/>
      <family val="1"/>
    </font>
    <font>
      <b/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Calibri"/>
      <family val="2"/>
    </font>
    <font>
      <b/>
      <sz val="7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8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18" fillId="0" borderId="8" applyNumberFormat="0" applyFill="0" applyAlignment="0" applyProtection="0"/>
    <xf numFmtId="0" fontId="30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 applyProtection="1">
      <alignment/>
      <protection/>
    </xf>
    <xf numFmtId="17" fontId="2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7" fillId="0" borderId="10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 horizontal="left"/>
      <protection/>
    </xf>
    <xf numFmtId="180" fontId="7" fillId="0" borderId="10" xfId="0" applyNumberFormat="1" applyFont="1" applyFill="1" applyBorder="1" applyAlignment="1" applyProtection="1">
      <alignment/>
      <protection/>
    </xf>
    <xf numFmtId="180" fontId="7" fillId="0" borderId="12" xfId="0" applyNumberFormat="1" applyFont="1" applyFill="1" applyBorder="1" applyAlignment="1" applyProtection="1">
      <alignment/>
      <protection/>
    </xf>
    <xf numFmtId="181" fontId="7" fillId="0" borderId="13" xfId="0" applyNumberFormat="1" applyFont="1" applyFill="1" applyBorder="1" applyAlignment="1" applyProtection="1">
      <alignment/>
      <protection/>
    </xf>
    <xf numFmtId="181" fontId="7" fillId="0" borderId="11" xfId="0" applyNumberFormat="1" applyFont="1" applyFill="1" applyBorder="1" applyAlignment="1" applyProtection="1">
      <alignment/>
      <protection/>
    </xf>
    <xf numFmtId="181" fontId="7" fillId="0" borderId="10" xfId="0" applyNumberFormat="1" applyFont="1" applyFill="1" applyBorder="1" applyAlignment="1" applyProtection="1">
      <alignment/>
      <protection/>
    </xf>
    <xf numFmtId="181" fontId="7" fillId="0" borderId="12" xfId="0" applyNumberFormat="1" applyFont="1" applyFill="1" applyBorder="1" applyAlignment="1" applyProtection="1">
      <alignment/>
      <protection/>
    </xf>
    <xf numFmtId="180" fontId="7" fillId="0" borderId="13" xfId="0" applyNumberFormat="1" applyFont="1" applyFill="1" applyBorder="1" applyAlignment="1" applyProtection="1">
      <alignment/>
      <protection/>
    </xf>
    <xf numFmtId="181" fontId="7" fillId="0" borderId="14" xfId="0" applyNumberFormat="1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left"/>
      <protection/>
    </xf>
    <xf numFmtId="180" fontId="7" fillId="0" borderId="15" xfId="0" applyNumberFormat="1" applyFont="1" applyFill="1" applyBorder="1" applyAlignment="1" applyProtection="1">
      <alignment/>
      <protection/>
    </xf>
    <xf numFmtId="180" fontId="7" fillId="0" borderId="14" xfId="0" applyNumberFormat="1" applyFont="1" applyFill="1" applyBorder="1" applyAlignment="1" applyProtection="1">
      <alignment/>
      <protection/>
    </xf>
    <xf numFmtId="181" fontId="7" fillId="0" borderId="0" xfId="0" applyNumberFormat="1" applyFont="1" applyFill="1" applyBorder="1" applyAlignment="1" applyProtection="1">
      <alignment/>
      <protection/>
    </xf>
    <xf numFmtId="181" fontId="7" fillId="0" borderId="16" xfId="0" applyNumberFormat="1" applyFont="1" applyFill="1" applyBorder="1" applyAlignment="1" applyProtection="1">
      <alignment/>
      <protection/>
    </xf>
    <xf numFmtId="181" fontId="7" fillId="0" borderId="15" xfId="0" applyNumberFormat="1" applyFont="1" applyFill="1" applyBorder="1" applyAlignment="1" applyProtection="1">
      <alignment/>
      <protection/>
    </xf>
    <xf numFmtId="180" fontId="7" fillId="0" borderId="0" xfId="0" applyNumberFormat="1" applyFont="1" applyFill="1" applyBorder="1" applyAlignment="1" applyProtection="1">
      <alignment/>
      <protection/>
    </xf>
    <xf numFmtId="180" fontId="7" fillId="0" borderId="17" xfId="0" applyNumberFormat="1" applyFont="1" applyFill="1" applyBorder="1" applyAlignment="1" applyProtection="1">
      <alignment/>
      <protection/>
    </xf>
    <xf numFmtId="181" fontId="7" fillId="0" borderId="17" xfId="0" applyNumberFormat="1" applyFont="1" applyFill="1" applyBorder="1" applyAlignment="1" applyProtection="1">
      <alignment/>
      <protection/>
    </xf>
    <xf numFmtId="0" fontId="5" fillId="6" borderId="18" xfId="0" applyFont="1" applyFill="1" applyBorder="1" applyAlignment="1">
      <alignment/>
    </xf>
    <xf numFmtId="180" fontId="5" fillId="6" borderId="19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1" fillId="0" borderId="0" xfId="0" applyFont="1" applyFill="1" applyAlignment="1">
      <alignment/>
    </xf>
    <xf numFmtId="182" fontId="0" fillId="0" borderId="0" xfId="0" applyNumberFormat="1" applyFont="1" applyFill="1" applyAlignment="1">
      <alignment/>
    </xf>
    <xf numFmtId="1" fontId="32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180" fontId="32" fillId="0" borderId="0" xfId="0" applyNumberFormat="1" applyFont="1" applyFill="1" applyAlignment="1">
      <alignment/>
    </xf>
    <xf numFmtId="180" fontId="7" fillId="24" borderId="14" xfId="0" applyNumberFormat="1" applyFont="1" applyFill="1" applyBorder="1" applyAlignment="1" applyProtection="1">
      <alignment/>
      <protection/>
    </xf>
    <xf numFmtId="181" fontId="7" fillId="24" borderId="0" xfId="0" applyNumberFormat="1" applyFont="1" applyFill="1" applyBorder="1" applyAlignment="1" applyProtection="1">
      <alignment/>
      <protection/>
    </xf>
    <xf numFmtId="181" fontId="7" fillId="24" borderId="16" xfId="0" applyNumberFormat="1" applyFont="1" applyFill="1" applyBorder="1" applyAlignment="1" applyProtection="1">
      <alignment/>
      <protection/>
    </xf>
    <xf numFmtId="181" fontId="7" fillId="24" borderId="15" xfId="0" applyNumberFormat="1" applyFont="1" applyFill="1" applyBorder="1" applyAlignment="1" applyProtection="1">
      <alignment/>
      <protection/>
    </xf>
    <xf numFmtId="181" fontId="7" fillId="24" borderId="14" xfId="0" applyNumberFormat="1" applyFont="1" applyFill="1" applyBorder="1" applyAlignment="1" applyProtection="1">
      <alignment/>
      <protection/>
    </xf>
    <xf numFmtId="180" fontId="7" fillId="24" borderId="0" xfId="0" applyNumberFormat="1" applyFont="1" applyFill="1" applyBorder="1" applyAlignment="1" applyProtection="1">
      <alignment/>
      <protection/>
    </xf>
    <xf numFmtId="0" fontId="33" fillId="0" borderId="0" xfId="0" applyFont="1" applyFill="1" applyAlignment="1">
      <alignment/>
    </xf>
    <xf numFmtId="1" fontId="33" fillId="7" borderId="0" xfId="0" applyNumberFormat="1" applyFont="1" applyFill="1" applyAlignment="1">
      <alignment/>
    </xf>
    <xf numFmtId="0" fontId="33" fillId="7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0" fontId="2" fillId="0" borderId="0" xfId="54" applyFont="1" applyFill="1" applyAlignment="1">
      <alignment/>
      <protection/>
    </xf>
    <xf numFmtId="0" fontId="6" fillId="0" borderId="0" xfId="54" applyFont="1" applyAlignment="1">
      <alignment/>
      <protection/>
    </xf>
    <xf numFmtId="0" fontId="0" fillId="0" borderId="0" xfId="54" applyFont="1">
      <alignment/>
      <protection/>
    </xf>
    <xf numFmtId="0" fontId="2" fillId="0" borderId="0" xfId="54" applyFont="1" applyFill="1" applyAlignment="1">
      <alignment horizontal="left"/>
      <protection/>
    </xf>
    <xf numFmtId="0" fontId="5" fillId="0" borderId="0" xfId="54" applyFont="1" applyAlignment="1">
      <alignment/>
      <protection/>
    </xf>
    <xf numFmtId="0" fontId="6" fillId="0" borderId="0" xfId="54" applyFont="1">
      <alignment/>
      <protection/>
    </xf>
    <xf numFmtId="1" fontId="7" fillId="0" borderId="19" xfId="54" applyNumberFormat="1" applyFont="1" applyBorder="1">
      <alignment/>
      <protection/>
    </xf>
    <xf numFmtId="182" fontId="7" fillId="0" borderId="19" xfId="54" applyNumberFormat="1" applyFont="1" applyBorder="1">
      <alignment/>
      <protection/>
    </xf>
    <xf numFmtId="182" fontId="7" fillId="0" borderId="0" xfId="54" applyNumberFormat="1" applyFont="1">
      <alignment/>
      <protection/>
    </xf>
    <xf numFmtId="1" fontId="7" fillId="0" borderId="0" xfId="54" applyNumberFormat="1" applyFont="1">
      <alignment/>
      <protection/>
    </xf>
    <xf numFmtId="0" fontId="7" fillId="0" borderId="0" xfId="54" applyFont="1">
      <alignment/>
      <protection/>
    </xf>
    <xf numFmtId="0" fontId="8" fillId="0" borderId="0" xfId="54" applyFont="1">
      <alignment/>
      <protection/>
    </xf>
    <xf numFmtId="15" fontId="9" fillId="0" borderId="0" xfId="54" applyNumberFormat="1" applyFont="1" applyFill="1" applyAlignment="1">
      <alignment horizontal="left"/>
      <protection/>
    </xf>
    <xf numFmtId="182" fontId="7" fillId="0" borderId="0" xfId="54" applyNumberFormat="1" applyFont="1" applyBorder="1">
      <alignment/>
      <protection/>
    </xf>
    <xf numFmtId="182" fontId="0" fillId="0" borderId="0" xfId="54" applyNumberFormat="1" applyFont="1">
      <alignment/>
      <protection/>
    </xf>
    <xf numFmtId="0" fontId="9" fillId="0" borderId="0" xfId="54" applyFont="1">
      <alignment/>
      <protection/>
    </xf>
    <xf numFmtId="17" fontId="2" fillId="0" borderId="0" xfId="54" applyNumberFormat="1" applyFont="1" applyFill="1" applyAlignment="1">
      <alignment horizontal="left"/>
      <protection/>
    </xf>
    <xf numFmtId="0" fontId="31" fillId="3" borderId="0" xfId="0" applyFont="1" applyFill="1" applyAlignment="1">
      <alignment/>
    </xf>
    <xf numFmtId="0" fontId="33" fillId="3" borderId="0" xfId="0" applyFont="1" applyFill="1" applyAlignment="1">
      <alignment/>
    </xf>
    <xf numFmtId="0" fontId="5" fillId="6" borderId="2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34" fillId="7" borderId="19" xfId="0" applyFont="1" applyFill="1" applyBorder="1" applyAlignment="1">
      <alignment/>
    </xf>
    <xf numFmtId="0" fontId="5" fillId="0" borderId="0" xfId="54" applyNumberFormat="1" applyFont="1" applyAlignment="1">
      <alignment/>
      <protection/>
    </xf>
    <xf numFmtId="0" fontId="12" fillId="0" borderId="0" xfId="54" applyFont="1" applyFill="1">
      <alignment/>
      <protection/>
    </xf>
    <xf numFmtId="0" fontId="8" fillId="7" borderId="12" xfId="0" applyFont="1" applyFill="1" applyBorder="1" applyAlignment="1" applyProtection="1">
      <alignment horizontal="center" vertical="center" wrapText="1"/>
      <protection/>
    </xf>
    <xf numFmtId="0" fontId="5" fillId="7" borderId="12" xfId="0" applyFont="1" applyFill="1" applyBorder="1" applyAlignment="1" applyProtection="1">
      <alignment horizontal="center" vertical="center" wrapText="1"/>
      <protection/>
    </xf>
    <xf numFmtId="0" fontId="5" fillId="7" borderId="19" xfId="0" applyFont="1" applyFill="1" applyBorder="1" applyAlignment="1" applyProtection="1">
      <alignment horizontal="center" vertical="center" wrapText="1"/>
      <protection/>
    </xf>
    <xf numFmtId="0" fontId="5" fillId="7" borderId="18" xfId="0" applyFont="1" applyFill="1" applyBorder="1" applyAlignment="1">
      <alignment/>
    </xf>
    <xf numFmtId="0" fontId="5" fillId="7" borderId="20" xfId="0" applyFont="1" applyFill="1" applyBorder="1" applyAlignment="1" applyProtection="1">
      <alignment horizontal="center"/>
      <protection/>
    </xf>
    <xf numFmtId="180" fontId="5" fillId="7" borderId="19" xfId="0" applyNumberFormat="1" applyFont="1" applyFill="1" applyBorder="1" applyAlignment="1" applyProtection="1">
      <alignment/>
      <protection/>
    </xf>
    <xf numFmtId="180" fontId="5" fillId="7" borderId="21" xfId="0" applyNumberFormat="1" applyFont="1" applyFill="1" applyBorder="1" applyAlignment="1" applyProtection="1">
      <alignment/>
      <protection/>
    </xf>
    <xf numFmtId="181" fontId="5" fillId="7" borderId="19" xfId="0" applyNumberFormat="1" applyFont="1" applyFill="1" applyBorder="1" applyAlignment="1" applyProtection="1">
      <alignment/>
      <protection/>
    </xf>
    <xf numFmtId="180" fontId="5" fillId="7" borderId="22" xfId="0" applyNumberFormat="1" applyFont="1" applyFill="1" applyBorder="1" applyAlignment="1" applyProtection="1">
      <alignment/>
      <protection/>
    </xf>
    <xf numFmtId="180" fontId="5" fillId="7" borderId="20" xfId="0" applyNumberFormat="1" applyFont="1" applyFill="1" applyBorder="1" applyAlignment="1" applyProtection="1">
      <alignment/>
      <protection/>
    </xf>
    <xf numFmtId="181" fontId="5" fillId="7" borderId="17" xfId="0" applyNumberFormat="1" applyFont="1" applyFill="1" applyBorder="1" applyAlignment="1" applyProtection="1">
      <alignment/>
      <protection/>
    </xf>
    <xf numFmtId="0" fontId="9" fillId="7" borderId="23" xfId="54" applyFont="1" applyFill="1" applyBorder="1" applyAlignment="1">
      <alignment horizontal="center" vertical="center" wrapText="1"/>
      <protection/>
    </xf>
    <xf numFmtId="0" fontId="9" fillId="7" borderId="17" xfId="54" applyFont="1" applyFill="1" applyBorder="1" applyAlignment="1">
      <alignment horizontal="center" vertical="center" wrapText="1"/>
      <protection/>
    </xf>
    <xf numFmtId="0" fontId="5" fillId="7" borderId="19" xfId="54" applyFont="1" applyFill="1" applyBorder="1">
      <alignment/>
      <protection/>
    </xf>
    <xf numFmtId="0" fontId="5" fillId="7" borderId="19" xfId="54" applyFont="1" applyFill="1" applyBorder="1" applyAlignment="1">
      <alignment horizontal="center" vertical="center" wrapText="1"/>
      <protection/>
    </xf>
    <xf numFmtId="0" fontId="9" fillId="7" borderId="19" xfId="54" applyFont="1" applyFill="1" applyBorder="1" applyAlignment="1">
      <alignment horizontal="center" vertical="center" wrapText="1"/>
      <protection/>
    </xf>
    <xf numFmtId="0" fontId="35" fillId="7" borderId="17" xfId="54" applyFont="1" applyFill="1" applyBorder="1" applyAlignment="1">
      <alignment horizontal="center" vertical="center" wrapText="1"/>
      <protection/>
    </xf>
    <xf numFmtId="0" fontId="36" fillId="7" borderId="17" xfId="54" applyFont="1" applyFill="1" applyBorder="1" applyAlignment="1">
      <alignment horizontal="center" vertical="center" wrapText="1"/>
      <protection/>
    </xf>
    <xf numFmtId="0" fontId="37" fillId="7" borderId="19" xfId="54" applyFont="1" applyFill="1" applyBorder="1">
      <alignment/>
      <protection/>
    </xf>
    <xf numFmtId="0" fontId="0" fillId="7" borderId="0" xfId="0" applyFont="1" applyFill="1" applyAlignment="1">
      <alignment/>
    </xf>
    <xf numFmtId="0" fontId="5" fillId="7" borderId="12" xfId="54" applyFont="1" applyFill="1" applyBorder="1" applyAlignment="1">
      <alignment horizontal="center" vertical="center" wrapText="1"/>
      <protection/>
    </xf>
    <xf numFmtId="0" fontId="5" fillId="7" borderId="17" xfId="54" applyFont="1" applyFill="1" applyBorder="1" applyAlignment="1">
      <alignment horizontal="center" vertical="center" wrapText="1"/>
      <protection/>
    </xf>
    <xf numFmtId="0" fontId="5" fillId="7" borderId="24" xfId="54" applyFont="1" applyFill="1" applyBorder="1" applyAlignment="1">
      <alignment horizontal="center" vertical="center" wrapText="1"/>
      <protection/>
    </xf>
    <xf numFmtId="0" fontId="33" fillId="2" borderId="0" xfId="0" applyFont="1" applyFill="1" applyAlignment="1">
      <alignment/>
    </xf>
    <xf numFmtId="182" fontId="38" fillId="19" borderId="19" xfId="54" applyNumberFormat="1" applyFont="1" applyFill="1" applyBorder="1">
      <alignment/>
      <protection/>
    </xf>
    <xf numFmtId="182" fontId="7" fillId="25" borderId="19" xfId="54" applyNumberFormat="1" applyFont="1" applyFill="1" applyBorder="1">
      <alignment/>
      <protection/>
    </xf>
    <xf numFmtId="182" fontId="7" fillId="26" borderId="19" xfId="54" applyNumberFormat="1" applyFont="1" applyFill="1" applyBorder="1">
      <alignment/>
      <protection/>
    </xf>
    <xf numFmtId="0" fontId="6" fillId="7" borderId="10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5" fillId="7" borderId="18" xfId="0" applyFont="1" applyFill="1" applyBorder="1" applyAlignment="1" applyProtection="1">
      <alignment horizontal="center"/>
      <protection/>
    </xf>
    <xf numFmtId="0" fontId="5" fillId="7" borderId="20" xfId="0" applyFont="1" applyFill="1" applyBorder="1" applyAlignment="1" applyProtection="1">
      <alignment horizontal="center"/>
      <protection/>
    </xf>
    <xf numFmtId="0" fontId="6" fillId="7" borderId="18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 applyProtection="1">
      <alignment horizontal="center"/>
      <protection/>
    </xf>
    <xf numFmtId="0" fontId="5" fillId="7" borderId="10" xfId="0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center" vertical="center" wrapText="1"/>
    </xf>
    <xf numFmtId="0" fontId="0" fillId="7" borderId="15" xfId="0" applyFont="1" applyFill="1" applyBorder="1" applyAlignment="1">
      <alignment horizontal="center" vertical="center" wrapText="1"/>
    </xf>
    <xf numFmtId="0" fontId="0" fillId="7" borderId="16" xfId="0" applyFont="1" applyFill="1" applyBorder="1" applyAlignment="1">
      <alignment horizontal="center" vertical="center" wrapText="1"/>
    </xf>
    <xf numFmtId="0" fontId="0" fillId="7" borderId="21" xfId="0" applyFont="1" applyFill="1" applyBorder="1" applyAlignment="1">
      <alignment horizontal="center" vertical="center" wrapText="1"/>
    </xf>
    <xf numFmtId="0" fontId="0" fillId="7" borderId="23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 applyProtection="1">
      <alignment horizontal="center" vertical="center" wrapText="1"/>
      <protection/>
    </xf>
    <xf numFmtId="0" fontId="0" fillId="7" borderId="14" xfId="0" applyFont="1" applyFill="1" applyBorder="1" applyAlignment="1">
      <alignment horizontal="center" vertical="center" wrapText="1"/>
    </xf>
    <xf numFmtId="0" fontId="0" fillId="7" borderId="17" xfId="0" applyFont="1" applyFill="1" applyBorder="1" applyAlignment="1">
      <alignment horizontal="center" vertical="center" wrapText="1"/>
    </xf>
    <xf numFmtId="0" fontId="5" fillId="7" borderId="20" xfId="54" applyFont="1" applyFill="1" applyBorder="1" applyAlignment="1">
      <alignment horizontal="center" vertical="center" wrapText="1"/>
      <protection/>
    </xf>
    <xf numFmtId="0" fontId="5" fillId="7" borderId="18" xfId="54" applyFont="1" applyFill="1" applyBorder="1" applyAlignment="1">
      <alignment horizontal="center" vertical="center" wrapText="1"/>
      <protection/>
    </xf>
    <xf numFmtId="0" fontId="37" fillId="7" borderId="12" xfId="54" applyFont="1" applyFill="1" applyBorder="1" applyAlignment="1">
      <alignment horizontal="center" vertical="center" wrapText="1"/>
      <protection/>
    </xf>
    <xf numFmtId="0" fontId="37" fillId="7" borderId="17" xfId="54" applyFont="1" applyFill="1" applyBorder="1" applyAlignment="1">
      <alignment horizontal="center" vertical="center" wrapText="1"/>
      <protection/>
    </xf>
    <xf numFmtId="0" fontId="37" fillId="7" borderId="18" xfId="54" applyFont="1" applyFill="1" applyBorder="1" applyAlignment="1">
      <alignment horizontal="center" vertical="center" wrapText="1"/>
      <protection/>
    </xf>
    <xf numFmtId="0" fontId="37" fillId="7" borderId="20" xfId="54" applyFont="1" applyFill="1" applyBorder="1" applyAlignment="1">
      <alignment horizontal="center" vertical="center" wrapText="1"/>
      <protection/>
    </xf>
    <xf numFmtId="0" fontId="5" fillId="6" borderId="10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21" xfId="0" applyFont="1" applyFill="1" applyBorder="1" applyAlignment="1">
      <alignment horizontal="center" vertical="center" wrapText="1"/>
    </xf>
    <xf numFmtId="0" fontId="0" fillId="6" borderId="23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 applyProtection="1">
      <alignment horizontal="center" vertical="center" wrapText="1"/>
      <protection/>
    </xf>
    <xf numFmtId="0" fontId="0" fillId="6" borderId="14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externalLink" Target="externalLinks/externalLink1.xml" /><Relationship Id="rId43" Type="http://schemas.openxmlformats.org/officeDocument/2006/relationships/externalLink" Target="externalLinks/externalLink2.xml" /><Relationship Id="rId44" Type="http://schemas.openxmlformats.org/officeDocument/2006/relationships/externalLink" Target="externalLinks/externalLink3.xml" /><Relationship Id="rId45" Type="http://schemas.openxmlformats.org/officeDocument/2006/relationships/externalLink" Target="externalLinks/externalLink4.xml" /><Relationship Id="rId46" Type="http://schemas.openxmlformats.org/officeDocument/2006/relationships/externalLink" Target="externalLinks/externalLink5.xml" /><Relationship Id="rId47" Type="http://schemas.openxmlformats.org/officeDocument/2006/relationships/externalLink" Target="externalLinks/externalLink6.xml" /><Relationship Id="rId48" Type="http://schemas.openxmlformats.org/officeDocument/2006/relationships/externalLink" Target="externalLinks/externalLink7.xml" /><Relationship Id="rId4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PIA%20NELCY\VACUNACION\2012\ENERO-2012\BOGOTA%20ENERO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ezambrano\Documents\COPIA%20NELCY\VACUNACION\2013\ENERO-2013\BOGOTA%20ENERO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PIA%20NELCY\VACUNACION\2013\FEBRERO-2013\BOGOTA%20FEBRERO%20%20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PIA%20NELCY\VACUNACION\2013\MARZO-2013\BOGOTA%20MARZO%20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PIA%20NELCY\VACUNACION\2013\ABRIL-2013\BOGOTA%20ABRIL%20%2020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PIA%20NELCY\VACUNACION\2013\MARZO-2013\BOGOTA%20MARZO%202013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PIA%20NELCY\VACUNACION\2013\MAYO-2013\BOGOTA%20%20MAYO%20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POS TRAZADORES POR IPS"/>
      <sheetName val=" POS  OTRAS POR IPS"/>
      <sheetName val=" NO POS POR IPS"/>
    </sheetNames>
    <sheetDataSet>
      <sheetData sheetId="0">
        <row r="274">
          <cell r="K274">
            <v>9409</v>
          </cell>
          <cell r="R274">
            <v>8349</v>
          </cell>
          <cell r="AW274">
            <v>3</v>
          </cell>
          <cell r="BV274">
            <v>8351</v>
          </cell>
          <cell r="CB274">
            <v>8772</v>
          </cell>
          <cell r="CD274">
            <v>591</v>
          </cell>
          <cell r="CG274">
            <v>191</v>
          </cell>
          <cell r="CJ274">
            <v>74</v>
          </cell>
          <cell r="CM274">
            <v>3</v>
          </cell>
          <cell r="CT274">
            <v>9953</v>
          </cell>
          <cell r="CX274">
            <v>9504</v>
          </cell>
          <cell r="DB274">
            <v>10952</v>
          </cell>
          <cell r="DO274">
            <v>11199</v>
          </cell>
          <cell r="EG274">
            <v>10281</v>
          </cell>
        </row>
      </sheetData>
      <sheetData sheetId="1">
        <row r="274">
          <cell r="AA274">
            <v>110</v>
          </cell>
        </row>
      </sheetData>
      <sheetData sheetId="2">
        <row r="274">
          <cell r="F274">
            <v>126</v>
          </cell>
          <cell r="K274">
            <v>386</v>
          </cell>
          <cell r="CH274">
            <v>68</v>
          </cell>
          <cell r="DA274">
            <v>432</v>
          </cell>
          <cell r="DE274">
            <v>307</v>
          </cell>
          <cell r="DR274">
            <v>67</v>
          </cell>
          <cell r="GE274">
            <v>164</v>
          </cell>
          <cell r="GO274">
            <v>1</v>
          </cell>
          <cell r="GR274">
            <v>74</v>
          </cell>
          <cell r="GU274">
            <v>9</v>
          </cell>
          <cell r="GX274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POS TRAZADORES POR IPS"/>
      <sheetName val=" POS  OTRAS POR IPS"/>
      <sheetName val=" NO POS POR IPS"/>
    </sheetNames>
    <sheetDataSet>
      <sheetData sheetId="0">
        <row r="14">
          <cell r="K14">
            <v>844</v>
          </cell>
          <cell r="R14">
            <v>583</v>
          </cell>
          <cell r="AW14">
            <v>1</v>
          </cell>
          <cell r="BV14">
            <v>585</v>
          </cell>
          <cell r="CA14">
            <v>0</v>
          </cell>
          <cell r="CC14">
            <v>720</v>
          </cell>
          <cell r="CE14">
            <v>29</v>
          </cell>
          <cell r="CH14">
            <v>13</v>
          </cell>
          <cell r="CK14">
            <v>2</v>
          </cell>
          <cell r="CN14">
            <v>1</v>
          </cell>
          <cell r="CU14">
            <v>662</v>
          </cell>
          <cell r="CY14">
            <v>569</v>
          </cell>
          <cell r="DC14">
            <v>691</v>
          </cell>
          <cell r="DP14">
            <v>773</v>
          </cell>
          <cell r="EH14">
            <v>777</v>
          </cell>
        </row>
        <row r="27">
          <cell r="K27">
            <v>885</v>
          </cell>
          <cell r="R27">
            <v>380</v>
          </cell>
          <cell r="AW27">
            <v>1</v>
          </cell>
          <cell r="BV27">
            <v>377</v>
          </cell>
          <cell r="CA27">
            <v>0</v>
          </cell>
          <cell r="CC27">
            <v>643</v>
          </cell>
          <cell r="CE27">
            <v>69</v>
          </cell>
          <cell r="CH27">
            <v>10</v>
          </cell>
          <cell r="CK27">
            <v>0</v>
          </cell>
          <cell r="CN27">
            <v>0</v>
          </cell>
          <cell r="CU27">
            <v>513</v>
          </cell>
          <cell r="CY27">
            <v>417</v>
          </cell>
          <cell r="DC27">
            <v>513</v>
          </cell>
          <cell r="DP27">
            <v>573</v>
          </cell>
          <cell r="EH27">
            <v>583</v>
          </cell>
        </row>
        <row r="40">
          <cell r="K40">
            <v>3</v>
          </cell>
          <cell r="R40">
            <v>100</v>
          </cell>
          <cell r="AW40">
            <v>0</v>
          </cell>
          <cell r="BV40">
            <v>100</v>
          </cell>
          <cell r="CA40">
            <v>0</v>
          </cell>
          <cell r="CC40">
            <v>87</v>
          </cell>
          <cell r="CE40">
            <v>8</v>
          </cell>
          <cell r="CH40">
            <v>3</v>
          </cell>
          <cell r="CK40">
            <v>1</v>
          </cell>
          <cell r="CN40">
            <v>0</v>
          </cell>
          <cell r="CU40">
            <v>109</v>
          </cell>
          <cell r="CY40">
            <v>108</v>
          </cell>
          <cell r="DC40">
            <v>141</v>
          </cell>
          <cell r="DP40">
            <v>116</v>
          </cell>
          <cell r="EH40">
            <v>109</v>
          </cell>
        </row>
        <row r="53">
          <cell r="K53">
            <v>843</v>
          </cell>
          <cell r="R53">
            <v>409</v>
          </cell>
          <cell r="AW53">
            <v>1</v>
          </cell>
          <cell r="BV53">
            <v>409</v>
          </cell>
          <cell r="CA53">
            <v>0</v>
          </cell>
          <cell r="CC53">
            <v>411</v>
          </cell>
          <cell r="CE53">
            <v>31</v>
          </cell>
          <cell r="CH53">
            <v>15</v>
          </cell>
          <cell r="CK53">
            <v>4</v>
          </cell>
          <cell r="CN53">
            <v>0</v>
          </cell>
          <cell r="CU53">
            <v>476</v>
          </cell>
          <cell r="CY53">
            <v>477</v>
          </cell>
          <cell r="DC53">
            <v>536</v>
          </cell>
          <cell r="DP53">
            <v>491</v>
          </cell>
          <cell r="EH53">
            <v>483</v>
          </cell>
        </row>
        <row r="66">
          <cell r="K66">
            <v>24</v>
          </cell>
          <cell r="R66">
            <v>504</v>
          </cell>
          <cell r="AW66">
            <v>0</v>
          </cell>
          <cell r="BV66">
            <v>506</v>
          </cell>
          <cell r="CA66">
            <v>0</v>
          </cell>
          <cell r="CC66">
            <v>552</v>
          </cell>
          <cell r="CE66">
            <v>32</v>
          </cell>
          <cell r="CH66">
            <v>7</v>
          </cell>
          <cell r="CK66">
            <v>4</v>
          </cell>
          <cell r="CN66">
            <v>0</v>
          </cell>
          <cell r="CU66">
            <v>548</v>
          </cell>
          <cell r="CY66">
            <v>549</v>
          </cell>
          <cell r="DC66">
            <v>608</v>
          </cell>
          <cell r="DP66">
            <v>608</v>
          </cell>
          <cell r="EH66">
            <v>561</v>
          </cell>
        </row>
        <row r="79">
          <cell r="K79">
            <v>302</v>
          </cell>
          <cell r="R79">
            <v>276</v>
          </cell>
          <cell r="AW79">
            <v>0</v>
          </cell>
          <cell r="BV79">
            <v>276</v>
          </cell>
          <cell r="CA79">
            <v>36</v>
          </cell>
          <cell r="CC79">
            <v>228</v>
          </cell>
          <cell r="CE79">
            <v>20</v>
          </cell>
          <cell r="CH79">
            <v>5</v>
          </cell>
          <cell r="CK79">
            <v>1</v>
          </cell>
          <cell r="CN79">
            <v>0</v>
          </cell>
          <cell r="CU79">
            <v>298</v>
          </cell>
          <cell r="CY79">
            <v>295</v>
          </cell>
          <cell r="DC79">
            <v>401</v>
          </cell>
          <cell r="DP79">
            <v>339</v>
          </cell>
          <cell r="EH79">
            <v>309</v>
          </cell>
        </row>
        <row r="92">
          <cell r="K92">
            <v>152</v>
          </cell>
          <cell r="R92">
            <v>931</v>
          </cell>
          <cell r="AW92">
            <v>0</v>
          </cell>
          <cell r="BV92">
            <v>931</v>
          </cell>
          <cell r="CA92">
            <v>2</v>
          </cell>
          <cell r="CC92">
            <v>918</v>
          </cell>
          <cell r="CE92">
            <v>30</v>
          </cell>
          <cell r="CH92">
            <v>10</v>
          </cell>
          <cell r="CK92">
            <v>7</v>
          </cell>
          <cell r="CN92">
            <v>0</v>
          </cell>
          <cell r="CU92">
            <v>898</v>
          </cell>
          <cell r="CY92">
            <v>897</v>
          </cell>
          <cell r="DC92">
            <v>1042</v>
          </cell>
          <cell r="DP92">
            <v>1016</v>
          </cell>
          <cell r="EH92">
            <v>919</v>
          </cell>
        </row>
        <row r="105">
          <cell r="K105">
            <v>994</v>
          </cell>
          <cell r="R105">
            <v>1084</v>
          </cell>
          <cell r="AW105">
            <v>0</v>
          </cell>
          <cell r="BV105">
            <v>1084</v>
          </cell>
          <cell r="CA105">
            <v>0</v>
          </cell>
          <cell r="CC105">
            <v>1098</v>
          </cell>
          <cell r="CE105">
            <v>106</v>
          </cell>
          <cell r="CH105">
            <v>13</v>
          </cell>
          <cell r="CK105">
            <v>5</v>
          </cell>
          <cell r="CN105">
            <v>0</v>
          </cell>
          <cell r="CU105">
            <v>1131</v>
          </cell>
          <cell r="CY105">
            <v>1114</v>
          </cell>
          <cell r="DC105">
            <v>1415</v>
          </cell>
          <cell r="DP105">
            <v>1356</v>
          </cell>
          <cell r="EH105">
            <v>1156</v>
          </cell>
        </row>
        <row r="118">
          <cell r="K118">
            <v>94</v>
          </cell>
          <cell r="R118">
            <v>384</v>
          </cell>
          <cell r="AW118">
            <v>0</v>
          </cell>
          <cell r="BV118">
            <v>385</v>
          </cell>
          <cell r="CA118">
            <v>0</v>
          </cell>
          <cell r="CC118">
            <v>436</v>
          </cell>
          <cell r="CE118">
            <v>44</v>
          </cell>
          <cell r="CH118">
            <v>6</v>
          </cell>
          <cell r="CK118">
            <v>2</v>
          </cell>
          <cell r="CN118">
            <v>0</v>
          </cell>
          <cell r="CU118">
            <v>483</v>
          </cell>
          <cell r="CY118">
            <v>442</v>
          </cell>
          <cell r="DC118">
            <v>617</v>
          </cell>
          <cell r="DP118">
            <v>575</v>
          </cell>
          <cell r="EH118">
            <v>505</v>
          </cell>
        </row>
        <row r="131">
          <cell r="K131">
            <v>249</v>
          </cell>
          <cell r="R131">
            <v>694</v>
          </cell>
          <cell r="AW131">
            <v>0</v>
          </cell>
          <cell r="BV131">
            <v>694</v>
          </cell>
          <cell r="CA131">
            <v>0</v>
          </cell>
          <cell r="CC131">
            <v>637</v>
          </cell>
          <cell r="CE131">
            <v>43</v>
          </cell>
          <cell r="CH131">
            <v>12</v>
          </cell>
          <cell r="CK131">
            <v>2</v>
          </cell>
          <cell r="CN131">
            <v>0</v>
          </cell>
          <cell r="CU131">
            <v>670</v>
          </cell>
          <cell r="CY131">
            <v>658</v>
          </cell>
          <cell r="DC131">
            <v>919</v>
          </cell>
          <cell r="DP131">
            <v>713</v>
          </cell>
          <cell r="EH131">
            <v>690</v>
          </cell>
        </row>
        <row r="144">
          <cell r="K144">
            <v>502</v>
          </cell>
          <cell r="R144">
            <v>827</v>
          </cell>
          <cell r="AW144">
            <v>2</v>
          </cell>
          <cell r="BV144">
            <v>790</v>
          </cell>
          <cell r="CA144">
            <v>23</v>
          </cell>
          <cell r="CC144">
            <v>816</v>
          </cell>
          <cell r="CE144">
            <v>62</v>
          </cell>
          <cell r="CH144">
            <v>20</v>
          </cell>
          <cell r="CK144">
            <v>7</v>
          </cell>
          <cell r="CN144">
            <v>0</v>
          </cell>
          <cell r="CU144">
            <v>922</v>
          </cell>
          <cell r="CY144">
            <v>894</v>
          </cell>
          <cell r="DC144">
            <v>1049</v>
          </cell>
          <cell r="DP144">
            <v>1133</v>
          </cell>
          <cell r="EH144">
            <v>949</v>
          </cell>
        </row>
        <row r="157">
          <cell r="K157">
            <v>1066</v>
          </cell>
          <cell r="R157">
            <v>288</v>
          </cell>
          <cell r="AW157">
            <v>4</v>
          </cell>
          <cell r="BV157">
            <v>293</v>
          </cell>
          <cell r="CA157">
            <v>2</v>
          </cell>
          <cell r="CC157">
            <v>317</v>
          </cell>
          <cell r="CE157">
            <v>13</v>
          </cell>
          <cell r="CH157">
            <v>7</v>
          </cell>
          <cell r="CK157">
            <v>2</v>
          </cell>
          <cell r="CN157">
            <v>0</v>
          </cell>
          <cell r="CU157">
            <v>286</v>
          </cell>
          <cell r="CY157">
            <v>274</v>
          </cell>
          <cell r="DC157">
            <v>264</v>
          </cell>
          <cell r="DP157">
            <v>320</v>
          </cell>
          <cell r="EH157">
            <v>301</v>
          </cell>
        </row>
        <row r="170">
          <cell r="K170">
            <v>1747</v>
          </cell>
          <cell r="R170">
            <v>165</v>
          </cell>
          <cell r="AW170">
            <v>0</v>
          </cell>
          <cell r="BV170">
            <v>165</v>
          </cell>
          <cell r="CA170">
            <v>2</v>
          </cell>
          <cell r="CC170">
            <v>227</v>
          </cell>
          <cell r="CE170">
            <v>14</v>
          </cell>
          <cell r="CH170">
            <v>3</v>
          </cell>
          <cell r="CK170">
            <v>1</v>
          </cell>
          <cell r="CN170">
            <v>0</v>
          </cell>
          <cell r="CU170">
            <v>204</v>
          </cell>
          <cell r="CY170">
            <v>186</v>
          </cell>
          <cell r="DC170">
            <v>263</v>
          </cell>
          <cell r="DP170">
            <v>227</v>
          </cell>
          <cell r="EH170">
            <v>218</v>
          </cell>
        </row>
        <row r="183">
          <cell r="K183">
            <v>632</v>
          </cell>
          <cell r="R183">
            <v>58</v>
          </cell>
          <cell r="AW183">
            <v>0</v>
          </cell>
          <cell r="BV183">
            <v>58</v>
          </cell>
          <cell r="CA183">
            <v>0</v>
          </cell>
          <cell r="CC183">
            <v>71</v>
          </cell>
          <cell r="CE183">
            <v>8</v>
          </cell>
          <cell r="CH183">
            <v>6</v>
          </cell>
          <cell r="CK183">
            <v>4</v>
          </cell>
          <cell r="CN183">
            <v>1</v>
          </cell>
          <cell r="CU183">
            <v>80</v>
          </cell>
          <cell r="CY183">
            <v>79</v>
          </cell>
          <cell r="DC183">
            <v>69</v>
          </cell>
          <cell r="DP183">
            <v>81</v>
          </cell>
          <cell r="EH183">
            <v>84</v>
          </cell>
        </row>
        <row r="196">
          <cell r="K196">
            <v>20</v>
          </cell>
          <cell r="R196">
            <v>283</v>
          </cell>
          <cell r="AW196">
            <v>0</v>
          </cell>
          <cell r="BV196">
            <v>283</v>
          </cell>
          <cell r="CA196">
            <v>0</v>
          </cell>
          <cell r="CC196">
            <v>320</v>
          </cell>
          <cell r="CE196">
            <v>40</v>
          </cell>
          <cell r="CH196">
            <v>4</v>
          </cell>
          <cell r="CK196">
            <v>1</v>
          </cell>
          <cell r="CN196">
            <v>0</v>
          </cell>
          <cell r="CU196">
            <v>286</v>
          </cell>
          <cell r="CY196">
            <v>271</v>
          </cell>
          <cell r="DC196">
            <v>402</v>
          </cell>
          <cell r="DP196">
            <v>300</v>
          </cell>
          <cell r="EH196">
            <v>295</v>
          </cell>
        </row>
        <row r="209">
          <cell r="K209">
            <v>379</v>
          </cell>
          <cell r="R209">
            <v>444</v>
          </cell>
          <cell r="AW209">
            <v>0</v>
          </cell>
          <cell r="BV209">
            <v>444</v>
          </cell>
          <cell r="CA209">
            <v>0</v>
          </cell>
          <cell r="CC209">
            <v>526</v>
          </cell>
          <cell r="CE209">
            <v>15</v>
          </cell>
          <cell r="CH209">
            <v>4</v>
          </cell>
          <cell r="CK209">
            <v>3</v>
          </cell>
          <cell r="CN209">
            <v>0</v>
          </cell>
          <cell r="CU209">
            <v>423</v>
          </cell>
          <cell r="CY209">
            <v>425</v>
          </cell>
          <cell r="DC209">
            <v>509</v>
          </cell>
          <cell r="DP209">
            <v>484</v>
          </cell>
          <cell r="EH209">
            <v>435</v>
          </cell>
        </row>
        <row r="222">
          <cell r="K222">
            <v>2</v>
          </cell>
          <cell r="R222">
            <v>18</v>
          </cell>
          <cell r="AW222">
            <v>0</v>
          </cell>
          <cell r="BV222">
            <v>18</v>
          </cell>
          <cell r="CA222">
            <v>0</v>
          </cell>
          <cell r="CC222">
            <v>5</v>
          </cell>
          <cell r="CE222">
            <v>0</v>
          </cell>
          <cell r="CH222">
            <v>0</v>
          </cell>
          <cell r="CK222">
            <v>0</v>
          </cell>
          <cell r="CN222">
            <v>0</v>
          </cell>
          <cell r="CU222">
            <v>11</v>
          </cell>
          <cell r="CY222">
            <v>11</v>
          </cell>
          <cell r="DC222">
            <v>16</v>
          </cell>
          <cell r="DP222">
            <v>12</v>
          </cell>
          <cell r="EH222">
            <v>11</v>
          </cell>
        </row>
        <row r="235">
          <cell r="K235">
            <v>354</v>
          </cell>
          <cell r="R235">
            <v>587</v>
          </cell>
          <cell r="AW235">
            <v>0</v>
          </cell>
          <cell r="BV235">
            <v>588</v>
          </cell>
          <cell r="CA235">
            <v>0</v>
          </cell>
          <cell r="CC235">
            <v>582</v>
          </cell>
          <cell r="CE235">
            <v>22</v>
          </cell>
          <cell r="CH235">
            <v>8</v>
          </cell>
          <cell r="CK235">
            <v>3</v>
          </cell>
          <cell r="CN235">
            <v>0</v>
          </cell>
          <cell r="CU235">
            <v>571</v>
          </cell>
          <cell r="CY235">
            <v>567</v>
          </cell>
          <cell r="DC235">
            <v>713</v>
          </cell>
          <cell r="DP235">
            <v>642</v>
          </cell>
          <cell r="EH235">
            <v>578</v>
          </cell>
        </row>
        <row r="248">
          <cell r="K248">
            <v>568</v>
          </cell>
          <cell r="R248">
            <v>911</v>
          </cell>
          <cell r="AW248">
            <v>0</v>
          </cell>
          <cell r="BV248">
            <v>911</v>
          </cell>
          <cell r="CA248">
            <v>37</v>
          </cell>
          <cell r="CC248">
            <v>940</v>
          </cell>
          <cell r="CE248">
            <v>48</v>
          </cell>
          <cell r="CH248">
            <v>10</v>
          </cell>
          <cell r="CK248">
            <v>3</v>
          </cell>
          <cell r="CN248">
            <v>0</v>
          </cell>
          <cell r="CU248">
            <v>981</v>
          </cell>
          <cell r="CY248">
            <v>978</v>
          </cell>
          <cell r="DC248">
            <v>1114</v>
          </cell>
          <cell r="DP248">
            <v>1188</v>
          </cell>
          <cell r="EH248">
            <v>1007</v>
          </cell>
        </row>
        <row r="261">
          <cell r="K261">
            <v>0</v>
          </cell>
          <cell r="R261">
            <v>2</v>
          </cell>
          <cell r="AW261">
            <v>0</v>
          </cell>
          <cell r="BV261">
            <v>2</v>
          </cell>
          <cell r="CA261">
            <v>0</v>
          </cell>
          <cell r="CC261">
            <v>1</v>
          </cell>
          <cell r="CE261">
            <v>0</v>
          </cell>
          <cell r="CH261">
            <v>0</v>
          </cell>
          <cell r="CK261">
            <v>0</v>
          </cell>
          <cell r="CN261">
            <v>0</v>
          </cell>
          <cell r="CU261">
            <v>7</v>
          </cell>
          <cell r="CY261">
            <v>7</v>
          </cell>
          <cell r="DC261">
            <v>6</v>
          </cell>
          <cell r="DP261">
            <v>8</v>
          </cell>
          <cell r="EH261">
            <v>7</v>
          </cell>
        </row>
        <row r="274">
          <cell r="K274">
            <v>9660</v>
          </cell>
          <cell r="R274">
            <v>8928</v>
          </cell>
          <cell r="AW274">
            <v>9</v>
          </cell>
          <cell r="BV274">
            <v>8899</v>
          </cell>
          <cell r="CA274">
            <v>102</v>
          </cell>
          <cell r="CC274">
            <v>9535</v>
          </cell>
          <cell r="CE274">
            <v>634</v>
          </cell>
          <cell r="CH274">
            <v>156</v>
          </cell>
          <cell r="CK274">
            <v>52</v>
          </cell>
          <cell r="CN274">
            <v>2</v>
          </cell>
          <cell r="CU274">
            <v>9559</v>
          </cell>
          <cell r="CY274">
            <v>9218</v>
          </cell>
          <cell r="DC274">
            <v>11288</v>
          </cell>
          <cell r="DP274">
            <v>10955</v>
          </cell>
          <cell r="EH274">
            <v>9977</v>
          </cell>
        </row>
      </sheetData>
      <sheetData sheetId="1">
        <row r="14">
          <cell r="AA14">
            <v>1</v>
          </cell>
        </row>
        <row r="27">
          <cell r="AA27">
            <v>76</v>
          </cell>
        </row>
        <row r="40">
          <cell r="AA40">
            <v>0</v>
          </cell>
        </row>
        <row r="53">
          <cell r="AA53">
            <v>19</v>
          </cell>
        </row>
        <row r="66">
          <cell r="AA66">
            <v>0</v>
          </cell>
        </row>
        <row r="79">
          <cell r="AA79">
            <v>0</v>
          </cell>
        </row>
        <row r="92">
          <cell r="AA92">
            <v>0</v>
          </cell>
        </row>
        <row r="105">
          <cell r="AA105">
            <v>0</v>
          </cell>
        </row>
        <row r="118">
          <cell r="AA118">
            <v>0</v>
          </cell>
        </row>
        <row r="131">
          <cell r="AA131">
            <v>0</v>
          </cell>
        </row>
        <row r="144">
          <cell r="AA144">
            <v>1</v>
          </cell>
        </row>
        <row r="157">
          <cell r="AA157">
            <v>24</v>
          </cell>
        </row>
        <row r="170">
          <cell r="AA170">
            <v>0</v>
          </cell>
        </row>
        <row r="183">
          <cell r="AA183">
            <v>0</v>
          </cell>
        </row>
        <row r="196">
          <cell r="AA196">
            <v>0</v>
          </cell>
        </row>
        <row r="209">
          <cell r="AA209">
            <v>1</v>
          </cell>
        </row>
        <row r="222">
          <cell r="AA222">
            <v>0</v>
          </cell>
        </row>
        <row r="235">
          <cell r="AA235">
            <v>0</v>
          </cell>
        </row>
        <row r="248">
          <cell r="AA248">
            <v>0</v>
          </cell>
        </row>
        <row r="261">
          <cell r="AA261">
            <v>0</v>
          </cell>
        </row>
        <row r="274">
          <cell r="AA274">
            <v>122</v>
          </cell>
        </row>
      </sheetData>
      <sheetData sheetId="2">
        <row r="14">
          <cell r="F14">
            <v>1</v>
          </cell>
          <cell r="K14">
            <v>186</v>
          </cell>
          <cell r="CH14">
            <v>27</v>
          </cell>
          <cell r="CQ14">
            <v>0</v>
          </cell>
          <cell r="DA14">
            <v>192</v>
          </cell>
          <cell r="DE14">
            <v>188</v>
          </cell>
          <cell r="DR14">
            <v>32</v>
          </cell>
          <cell r="GE14">
            <v>99</v>
          </cell>
          <cell r="GP14">
            <v>4</v>
          </cell>
          <cell r="GS14">
            <v>38</v>
          </cell>
          <cell r="GV14">
            <v>1</v>
          </cell>
          <cell r="GY14">
            <v>1</v>
          </cell>
        </row>
        <row r="27">
          <cell r="F27">
            <v>81</v>
          </cell>
          <cell r="K27">
            <v>150</v>
          </cell>
          <cell r="CH27">
            <v>52</v>
          </cell>
          <cell r="CQ27">
            <v>2</v>
          </cell>
          <cell r="DA27">
            <v>180</v>
          </cell>
          <cell r="DE27">
            <v>145</v>
          </cell>
          <cell r="DR27">
            <v>33</v>
          </cell>
          <cell r="GE27">
            <v>78</v>
          </cell>
          <cell r="GP27">
            <v>0</v>
          </cell>
          <cell r="GS27">
            <v>48</v>
          </cell>
          <cell r="GV27">
            <v>6</v>
          </cell>
          <cell r="GY27">
            <v>7</v>
          </cell>
        </row>
        <row r="40">
          <cell r="CQ40">
            <v>0</v>
          </cell>
          <cell r="GP40">
            <v>0</v>
          </cell>
          <cell r="GS40">
            <v>0</v>
          </cell>
          <cell r="GV40">
            <v>0</v>
          </cell>
          <cell r="GY40">
            <v>0</v>
          </cell>
        </row>
        <row r="53">
          <cell r="F53">
            <v>20</v>
          </cell>
          <cell r="K53">
            <v>0</v>
          </cell>
          <cell r="CH53">
            <v>0</v>
          </cell>
          <cell r="CQ53">
            <v>0</v>
          </cell>
          <cell r="DA53">
            <v>0</v>
          </cell>
          <cell r="DD53">
            <v>0</v>
          </cell>
          <cell r="DR53">
            <v>0</v>
          </cell>
          <cell r="GE53">
            <v>0</v>
          </cell>
          <cell r="GP53">
            <v>0</v>
          </cell>
          <cell r="GS53">
            <v>0</v>
          </cell>
          <cell r="GV53">
            <v>0</v>
          </cell>
          <cell r="GY53">
            <v>0</v>
          </cell>
        </row>
        <row r="66">
          <cell r="K66">
            <v>0</v>
          </cell>
          <cell r="CQ66">
            <v>0</v>
          </cell>
          <cell r="GP66">
            <v>0</v>
          </cell>
          <cell r="GS66">
            <v>0</v>
          </cell>
          <cell r="GV66">
            <v>0</v>
          </cell>
          <cell r="GY66">
            <v>0</v>
          </cell>
        </row>
        <row r="79">
          <cell r="CQ79">
            <v>0</v>
          </cell>
          <cell r="GP79">
            <v>0</v>
          </cell>
          <cell r="GS79">
            <v>0</v>
          </cell>
          <cell r="GV79">
            <v>0</v>
          </cell>
          <cell r="GY79">
            <v>0</v>
          </cell>
        </row>
        <row r="92">
          <cell r="CQ92">
            <v>0</v>
          </cell>
          <cell r="GP92">
            <v>0</v>
          </cell>
          <cell r="GS92">
            <v>0</v>
          </cell>
          <cell r="GV92">
            <v>0</v>
          </cell>
          <cell r="GY92">
            <v>0</v>
          </cell>
        </row>
        <row r="105">
          <cell r="F105">
            <v>0</v>
          </cell>
          <cell r="K105">
            <v>7</v>
          </cell>
          <cell r="CH105">
            <v>2</v>
          </cell>
          <cell r="CQ105">
            <v>0</v>
          </cell>
          <cell r="DA105">
            <v>15</v>
          </cell>
          <cell r="DE105">
            <v>14</v>
          </cell>
          <cell r="DR105">
            <v>0</v>
          </cell>
          <cell r="GE105">
            <v>3</v>
          </cell>
          <cell r="GP105">
            <v>0</v>
          </cell>
          <cell r="GS105">
            <v>0</v>
          </cell>
          <cell r="GV105">
            <v>0</v>
          </cell>
          <cell r="GY105">
            <v>0</v>
          </cell>
        </row>
        <row r="118">
          <cell r="F118">
            <v>0</v>
          </cell>
          <cell r="K118">
            <v>25</v>
          </cell>
          <cell r="CH118">
            <v>0</v>
          </cell>
          <cell r="CQ118">
            <v>0</v>
          </cell>
          <cell r="DA118">
            <v>41</v>
          </cell>
          <cell r="DE118">
            <v>48</v>
          </cell>
          <cell r="DR118">
            <v>0</v>
          </cell>
          <cell r="GE118">
            <v>4</v>
          </cell>
          <cell r="GP118">
            <v>0</v>
          </cell>
          <cell r="GS118">
            <v>0</v>
          </cell>
          <cell r="GV118">
            <v>0</v>
          </cell>
          <cell r="GY118">
            <v>7</v>
          </cell>
        </row>
        <row r="131">
          <cell r="F131">
            <v>0</v>
          </cell>
          <cell r="K131">
            <v>5</v>
          </cell>
          <cell r="CH131">
            <v>2</v>
          </cell>
          <cell r="CQ131">
            <v>0</v>
          </cell>
          <cell r="DA131">
            <v>10</v>
          </cell>
          <cell r="DE131">
            <v>8</v>
          </cell>
          <cell r="DR131">
            <v>0</v>
          </cell>
          <cell r="GE131">
            <v>1</v>
          </cell>
          <cell r="GP131">
            <v>0</v>
          </cell>
          <cell r="GS131">
            <v>0</v>
          </cell>
          <cell r="GV131">
            <v>0</v>
          </cell>
          <cell r="GY131">
            <v>0</v>
          </cell>
        </row>
        <row r="144">
          <cell r="F144">
            <v>1</v>
          </cell>
          <cell r="K144">
            <v>12</v>
          </cell>
          <cell r="CH144">
            <v>2</v>
          </cell>
          <cell r="CQ144">
            <v>1</v>
          </cell>
          <cell r="DA144">
            <v>17</v>
          </cell>
          <cell r="DE144">
            <v>17</v>
          </cell>
          <cell r="DR144">
            <v>1</v>
          </cell>
          <cell r="GE144">
            <v>3</v>
          </cell>
          <cell r="GP144">
            <v>0</v>
          </cell>
          <cell r="GS144">
            <v>1</v>
          </cell>
          <cell r="GV144">
            <v>1</v>
          </cell>
          <cell r="GY144">
            <v>0</v>
          </cell>
        </row>
        <row r="157">
          <cell r="F157">
            <v>24</v>
          </cell>
          <cell r="K157">
            <v>5</v>
          </cell>
          <cell r="CH157">
            <v>0</v>
          </cell>
          <cell r="CQ157">
            <v>0</v>
          </cell>
          <cell r="DA157">
            <v>12</v>
          </cell>
          <cell r="DE157">
            <v>14</v>
          </cell>
          <cell r="DR157">
            <v>1</v>
          </cell>
          <cell r="GE157">
            <v>0</v>
          </cell>
          <cell r="GP157">
            <v>0</v>
          </cell>
          <cell r="GS157">
            <v>0</v>
          </cell>
          <cell r="GV157">
            <v>0</v>
          </cell>
          <cell r="GY157">
            <v>0</v>
          </cell>
        </row>
        <row r="170">
          <cell r="F170">
            <v>0</v>
          </cell>
          <cell r="K170">
            <v>31</v>
          </cell>
          <cell r="CH170">
            <v>5</v>
          </cell>
          <cell r="CQ170">
            <v>0</v>
          </cell>
          <cell r="DA170">
            <v>17</v>
          </cell>
          <cell r="DE170">
            <v>3</v>
          </cell>
          <cell r="DR170">
            <v>0</v>
          </cell>
          <cell r="GE170">
            <v>1</v>
          </cell>
          <cell r="GP170">
            <v>0</v>
          </cell>
          <cell r="GS170">
            <v>0</v>
          </cell>
          <cell r="GV170">
            <v>0</v>
          </cell>
          <cell r="GY170">
            <v>0</v>
          </cell>
        </row>
        <row r="183">
          <cell r="F183">
            <v>9</v>
          </cell>
          <cell r="K183">
            <v>0</v>
          </cell>
          <cell r="CH183">
            <v>0</v>
          </cell>
          <cell r="CQ183">
            <v>0</v>
          </cell>
          <cell r="DA183">
            <v>0</v>
          </cell>
          <cell r="DE183">
            <v>0</v>
          </cell>
          <cell r="DR183">
            <v>0</v>
          </cell>
          <cell r="GE183">
            <v>0</v>
          </cell>
          <cell r="GP183">
            <v>0</v>
          </cell>
          <cell r="GS183">
            <v>0</v>
          </cell>
          <cell r="GV183">
            <v>0</v>
          </cell>
          <cell r="GY183">
            <v>0</v>
          </cell>
        </row>
        <row r="196">
          <cell r="F196">
            <v>0</v>
          </cell>
          <cell r="K196">
            <v>6</v>
          </cell>
          <cell r="CH196">
            <v>0</v>
          </cell>
          <cell r="CQ196">
            <v>0</v>
          </cell>
          <cell r="DA196">
            <v>15</v>
          </cell>
          <cell r="DE196">
            <v>7</v>
          </cell>
          <cell r="DR196">
            <v>0</v>
          </cell>
          <cell r="GE196">
            <v>0</v>
          </cell>
          <cell r="GP196">
            <v>0</v>
          </cell>
          <cell r="GS196">
            <v>0</v>
          </cell>
          <cell r="GV196">
            <v>0</v>
          </cell>
          <cell r="GY196">
            <v>0</v>
          </cell>
        </row>
        <row r="209">
          <cell r="F209">
            <v>0</v>
          </cell>
          <cell r="K209">
            <v>1</v>
          </cell>
          <cell r="CH209">
            <v>0</v>
          </cell>
          <cell r="CQ209">
            <v>0</v>
          </cell>
          <cell r="DA209">
            <v>0</v>
          </cell>
          <cell r="DE209">
            <v>0</v>
          </cell>
          <cell r="DR209">
            <v>0</v>
          </cell>
          <cell r="GE209">
            <v>0</v>
          </cell>
          <cell r="GP209">
            <v>0</v>
          </cell>
          <cell r="GS209">
            <v>0</v>
          </cell>
          <cell r="GV209">
            <v>0</v>
          </cell>
          <cell r="GY209">
            <v>0</v>
          </cell>
        </row>
        <row r="222">
          <cell r="CQ222">
            <v>0</v>
          </cell>
          <cell r="GP222">
            <v>0</v>
          </cell>
          <cell r="GS222">
            <v>0</v>
          </cell>
          <cell r="GV222">
            <v>0</v>
          </cell>
          <cell r="GY222">
            <v>0</v>
          </cell>
        </row>
        <row r="235">
          <cell r="F235">
            <v>0</v>
          </cell>
          <cell r="K235">
            <v>0</v>
          </cell>
          <cell r="CH235">
            <v>0</v>
          </cell>
          <cell r="CQ235">
            <v>0</v>
          </cell>
          <cell r="DA235">
            <v>0</v>
          </cell>
          <cell r="DE235">
            <v>0</v>
          </cell>
          <cell r="DR235">
            <v>0</v>
          </cell>
          <cell r="GE235">
            <v>0</v>
          </cell>
          <cell r="GP235">
            <v>0</v>
          </cell>
          <cell r="GS235">
            <v>0</v>
          </cell>
          <cell r="GV235">
            <v>0</v>
          </cell>
          <cell r="GY235">
            <v>0</v>
          </cell>
        </row>
        <row r="248">
          <cell r="CQ248">
            <v>0</v>
          </cell>
          <cell r="GP248">
            <v>0</v>
          </cell>
          <cell r="GS248">
            <v>0</v>
          </cell>
          <cell r="GV248">
            <v>0</v>
          </cell>
          <cell r="GY248">
            <v>0</v>
          </cell>
        </row>
        <row r="261">
          <cell r="CQ261">
            <v>0</v>
          </cell>
          <cell r="GP261">
            <v>0</v>
          </cell>
          <cell r="GS261">
            <v>0</v>
          </cell>
          <cell r="GV261">
            <v>0</v>
          </cell>
          <cell r="GY261">
            <v>0</v>
          </cell>
        </row>
        <row r="274">
          <cell r="F274">
            <v>136</v>
          </cell>
          <cell r="K274">
            <v>428</v>
          </cell>
          <cell r="CH274">
            <v>90</v>
          </cell>
          <cell r="CQ274">
            <v>3</v>
          </cell>
          <cell r="DA274">
            <v>499</v>
          </cell>
          <cell r="DE274">
            <v>444</v>
          </cell>
          <cell r="DR274">
            <v>67</v>
          </cell>
          <cell r="GE274">
            <v>189</v>
          </cell>
          <cell r="GP274">
            <v>4</v>
          </cell>
          <cell r="GS274">
            <v>87</v>
          </cell>
          <cell r="GV274">
            <v>8</v>
          </cell>
          <cell r="GY274">
            <v>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POS TRAZADORES POR IPS"/>
      <sheetName val=" POS  OTRAS POR IPS"/>
      <sheetName val=" NO POS POR IPS"/>
    </sheetNames>
    <sheetDataSet>
      <sheetData sheetId="0">
        <row r="14">
          <cell r="K14">
            <v>715</v>
          </cell>
          <cell r="R14">
            <v>510</v>
          </cell>
          <cell r="AW14">
            <v>1</v>
          </cell>
          <cell r="BV14">
            <v>508</v>
          </cell>
          <cell r="CA14">
            <v>55</v>
          </cell>
          <cell r="CC14">
            <v>566</v>
          </cell>
          <cell r="CE14">
            <v>22</v>
          </cell>
          <cell r="CH14">
            <v>9</v>
          </cell>
          <cell r="CK14">
            <v>2</v>
          </cell>
          <cell r="CN14">
            <v>0</v>
          </cell>
          <cell r="CU14">
            <v>554</v>
          </cell>
          <cell r="CY14">
            <v>448</v>
          </cell>
          <cell r="DC14">
            <v>393</v>
          </cell>
          <cell r="DP14">
            <v>585</v>
          </cell>
          <cell r="EH14">
            <v>649</v>
          </cell>
        </row>
        <row r="27">
          <cell r="K27">
            <v>840</v>
          </cell>
          <cell r="R27">
            <v>408</v>
          </cell>
          <cell r="AW27">
            <v>1</v>
          </cell>
          <cell r="BV27">
            <v>406</v>
          </cell>
          <cell r="CA27">
            <v>26</v>
          </cell>
          <cell r="CC27">
            <v>566</v>
          </cell>
          <cell r="CE27">
            <v>44</v>
          </cell>
          <cell r="CH27">
            <v>10</v>
          </cell>
          <cell r="CK27">
            <v>1</v>
          </cell>
          <cell r="CN27">
            <v>0</v>
          </cell>
          <cell r="CU27">
            <v>445</v>
          </cell>
          <cell r="CY27">
            <v>360</v>
          </cell>
          <cell r="DC27">
            <v>286</v>
          </cell>
          <cell r="DP27">
            <v>453</v>
          </cell>
          <cell r="EH27">
            <v>524</v>
          </cell>
        </row>
        <row r="40">
          <cell r="K40">
            <v>1</v>
          </cell>
          <cell r="R40">
            <v>79</v>
          </cell>
          <cell r="AW40">
            <v>0</v>
          </cell>
          <cell r="BV40">
            <v>80</v>
          </cell>
          <cell r="CA40">
            <v>0</v>
          </cell>
          <cell r="CC40">
            <v>67</v>
          </cell>
          <cell r="CE40">
            <v>4</v>
          </cell>
          <cell r="CH40">
            <v>5</v>
          </cell>
          <cell r="CK40">
            <v>2</v>
          </cell>
          <cell r="CN40">
            <v>0</v>
          </cell>
          <cell r="CU40">
            <v>80</v>
          </cell>
          <cell r="CY40">
            <v>82</v>
          </cell>
          <cell r="DC40">
            <v>83</v>
          </cell>
          <cell r="DP40">
            <v>82</v>
          </cell>
          <cell r="EH40">
            <v>84</v>
          </cell>
        </row>
        <row r="53">
          <cell r="K53">
            <v>780</v>
          </cell>
          <cell r="R53">
            <v>344</v>
          </cell>
          <cell r="AW53">
            <v>0</v>
          </cell>
          <cell r="BV53">
            <v>344</v>
          </cell>
          <cell r="CA53">
            <v>34</v>
          </cell>
          <cell r="CC53">
            <v>271</v>
          </cell>
          <cell r="CE53">
            <v>26</v>
          </cell>
          <cell r="CH53">
            <v>8</v>
          </cell>
          <cell r="CK53">
            <v>1</v>
          </cell>
          <cell r="CN53">
            <v>1</v>
          </cell>
          <cell r="CU53">
            <v>378</v>
          </cell>
          <cell r="CY53">
            <v>377</v>
          </cell>
          <cell r="DC53">
            <v>318</v>
          </cell>
          <cell r="DP53">
            <v>408</v>
          </cell>
          <cell r="EH53">
            <v>383</v>
          </cell>
        </row>
        <row r="66">
          <cell r="K66">
            <v>20</v>
          </cell>
          <cell r="R66">
            <v>545</v>
          </cell>
          <cell r="AW66">
            <v>1</v>
          </cell>
          <cell r="BV66">
            <v>546</v>
          </cell>
          <cell r="CA66">
            <v>0</v>
          </cell>
          <cell r="CC66">
            <v>420</v>
          </cell>
          <cell r="CE66">
            <v>22</v>
          </cell>
          <cell r="CH66">
            <v>10</v>
          </cell>
          <cell r="CK66">
            <v>2</v>
          </cell>
          <cell r="CN66">
            <v>0</v>
          </cell>
          <cell r="CU66">
            <v>438</v>
          </cell>
          <cell r="CY66">
            <v>438</v>
          </cell>
          <cell r="DC66">
            <v>302</v>
          </cell>
          <cell r="DP66">
            <v>468</v>
          </cell>
          <cell r="EH66">
            <v>453</v>
          </cell>
        </row>
        <row r="79">
          <cell r="K79">
            <v>257</v>
          </cell>
          <cell r="R79">
            <v>285</v>
          </cell>
          <cell r="AW79">
            <v>0</v>
          </cell>
          <cell r="BV79">
            <v>286</v>
          </cell>
          <cell r="CA79">
            <v>99</v>
          </cell>
          <cell r="CC79">
            <v>165</v>
          </cell>
          <cell r="CE79">
            <v>14</v>
          </cell>
          <cell r="CH79">
            <v>2</v>
          </cell>
          <cell r="CK79">
            <v>2</v>
          </cell>
          <cell r="CN79">
            <v>0</v>
          </cell>
          <cell r="CU79">
            <v>231</v>
          </cell>
          <cell r="CY79">
            <v>232</v>
          </cell>
          <cell r="DC79">
            <v>214</v>
          </cell>
          <cell r="DP79">
            <v>251</v>
          </cell>
          <cell r="EH79">
            <v>239</v>
          </cell>
        </row>
        <row r="92">
          <cell r="K92">
            <v>167</v>
          </cell>
          <cell r="R92">
            <v>1006</v>
          </cell>
          <cell r="AW92">
            <v>0</v>
          </cell>
          <cell r="BV92">
            <v>1006</v>
          </cell>
          <cell r="CA92">
            <v>346</v>
          </cell>
          <cell r="CC92">
            <v>502</v>
          </cell>
          <cell r="CE92">
            <v>24</v>
          </cell>
          <cell r="CH92">
            <v>10</v>
          </cell>
          <cell r="CK92">
            <v>2</v>
          </cell>
          <cell r="CN92">
            <v>0</v>
          </cell>
          <cell r="CU92">
            <v>784</v>
          </cell>
          <cell r="CY92">
            <v>783</v>
          </cell>
          <cell r="DC92">
            <v>620</v>
          </cell>
          <cell r="DP92">
            <v>835</v>
          </cell>
          <cell r="EH92">
            <v>808</v>
          </cell>
        </row>
        <row r="105">
          <cell r="K105">
            <v>843</v>
          </cell>
          <cell r="R105">
            <v>964</v>
          </cell>
          <cell r="AW105">
            <v>1</v>
          </cell>
          <cell r="BV105">
            <v>965</v>
          </cell>
          <cell r="CA105">
            <v>102</v>
          </cell>
          <cell r="CC105">
            <v>851</v>
          </cell>
          <cell r="CE105">
            <v>53</v>
          </cell>
          <cell r="CH105">
            <v>13</v>
          </cell>
          <cell r="CK105">
            <v>4</v>
          </cell>
          <cell r="CN105">
            <v>1</v>
          </cell>
          <cell r="CU105">
            <v>938</v>
          </cell>
          <cell r="CY105">
            <v>913</v>
          </cell>
          <cell r="DC105">
            <v>807</v>
          </cell>
          <cell r="DP105">
            <v>992</v>
          </cell>
          <cell r="EH105">
            <v>980</v>
          </cell>
        </row>
        <row r="118">
          <cell r="K118">
            <v>89</v>
          </cell>
          <cell r="R118">
            <v>444</v>
          </cell>
          <cell r="AW118">
            <v>0</v>
          </cell>
          <cell r="BV118">
            <v>444</v>
          </cell>
          <cell r="CA118">
            <v>115</v>
          </cell>
          <cell r="CC118">
            <v>319</v>
          </cell>
          <cell r="CE118">
            <v>40</v>
          </cell>
          <cell r="CH118">
            <v>2</v>
          </cell>
          <cell r="CK118">
            <v>1</v>
          </cell>
          <cell r="CN118">
            <v>0</v>
          </cell>
          <cell r="CU118">
            <v>395</v>
          </cell>
          <cell r="CY118">
            <v>367</v>
          </cell>
          <cell r="DC118">
            <v>361</v>
          </cell>
          <cell r="DP118">
            <v>455</v>
          </cell>
          <cell r="EH118">
            <v>421</v>
          </cell>
        </row>
        <row r="131">
          <cell r="K131">
            <v>292</v>
          </cell>
          <cell r="R131">
            <v>624</v>
          </cell>
          <cell r="AW131">
            <v>2</v>
          </cell>
          <cell r="BV131">
            <v>624</v>
          </cell>
          <cell r="CA131">
            <v>98</v>
          </cell>
          <cell r="CC131">
            <v>476</v>
          </cell>
          <cell r="CE131">
            <v>31</v>
          </cell>
          <cell r="CH131">
            <v>6</v>
          </cell>
          <cell r="CK131">
            <v>2</v>
          </cell>
          <cell r="CN131">
            <v>0</v>
          </cell>
          <cell r="CU131">
            <v>547</v>
          </cell>
          <cell r="CY131">
            <v>537</v>
          </cell>
          <cell r="DC131">
            <v>490</v>
          </cell>
          <cell r="DP131">
            <v>599</v>
          </cell>
          <cell r="EH131">
            <v>572</v>
          </cell>
        </row>
        <row r="144">
          <cell r="K144">
            <v>515</v>
          </cell>
          <cell r="R144">
            <v>762</v>
          </cell>
          <cell r="AW144">
            <v>2</v>
          </cell>
          <cell r="BV144">
            <v>763</v>
          </cell>
          <cell r="CA144">
            <v>27</v>
          </cell>
          <cell r="CC144">
            <v>622</v>
          </cell>
          <cell r="CE144">
            <v>29</v>
          </cell>
          <cell r="CH144">
            <v>9</v>
          </cell>
          <cell r="CK144">
            <v>2</v>
          </cell>
          <cell r="CN144">
            <v>0</v>
          </cell>
          <cell r="CU144">
            <v>698</v>
          </cell>
          <cell r="CY144">
            <v>696</v>
          </cell>
          <cell r="DC144">
            <v>557</v>
          </cell>
          <cell r="DP144">
            <v>813</v>
          </cell>
          <cell r="EH144">
            <v>731</v>
          </cell>
        </row>
        <row r="157">
          <cell r="K157">
            <v>992</v>
          </cell>
          <cell r="R157">
            <v>223</v>
          </cell>
          <cell r="AW157">
            <v>2</v>
          </cell>
          <cell r="BV157">
            <v>225</v>
          </cell>
          <cell r="CA157">
            <v>10</v>
          </cell>
          <cell r="CC157">
            <v>259</v>
          </cell>
          <cell r="CE157">
            <v>8</v>
          </cell>
          <cell r="CH157">
            <v>1</v>
          </cell>
          <cell r="CK157">
            <v>2</v>
          </cell>
          <cell r="CN157">
            <v>0</v>
          </cell>
          <cell r="CU157">
            <v>240</v>
          </cell>
          <cell r="CY157">
            <v>218</v>
          </cell>
          <cell r="DC157">
            <v>163</v>
          </cell>
          <cell r="DP157">
            <v>282</v>
          </cell>
          <cell r="EH157">
            <v>246</v>
          </cell>
        </row>
        <row r="170">
          <cell r="K170">
            <v>1569</v>
          </cell>
          <cell r="R170">
            <v>168</v>
          </cell>
          <cell r="AW170">
            <v>1</v>
          </cell>
          <cell r="BV170">
            <v>169</v>
          </cell>
          <cell r="CA170">
            <v>10</v>
          </cell>
          <cell r="CC170">
            <v>219</v>
          </cell>
          <cell r="CE170">
            <v>16</v>
          </cell>
          <cell r="CH170">
            <v>1</v>
          </cell>
          <cell r="CK170">
            <v>0</v>
          </cell>
          <cell r="CN170">
            <v>0</v>
          </cell>
          <cell r="CU170">
            <v>166</v>
          </cell>
          <cell r="CY170">
            <v>154</v>
          </cell>
          <cell r="DC170">
            <v>138</v>
          </cell>
          <cell r="DP170">
            <v>184</v>
          </cell>
          <cell r="EH170">
            <v>175</v>
          </cell>
        </row>
        <row r="183">
          <cell r="K183">
            <v>509</v>
          </cell>
          <cell r="R183">
            <v>54</v>
          </cell>
          <cell r="AW183">
            <v>0</v>
          </cell>
          <cell r="BV183">
            <v>54</v>
          </cell>
          <cell r="CA183">
            <v>0</v>
          </cell>
          <cell r="CC183">
            <v>72</v>
          </cell>
          <cell r="CE183">
            <v>5</v>
          </cell>
          <cell r="CH183">
            <v>2</v>
          </cell>
          <cell r="CK183">
            <v>4</v>
          </cell>
          <cell r="CN183">
            <v>0</v>
          </cell>
          <cell r="CU183">
            <v>72</v>
          </cell>
          <cell r="CY183">
            <v>73</v>
          </cell>
          <cell r="DC183">
            <v>44</v>
          </cell>
          <cell r="DP183">
            <v>78</v>
          </cell>
          <cell r="EH183">
            <v>80</v>
          </cell>
        </row>
        <row r="196">
          <cell r="K196">
            <v>0</v>
          </cell>
          <cell r="R196">
            <v>297</v>
          </cell>
          <cell r="AW196">
            <v>0</v>
          </cell>
          <cell r="BV196">
            <v>297</v>
          </cell>
          <cell r="CA196">
            <v>14</v>
          </cell>
          <cell r="CC196">
            <v>347</v>
          </cell>
          <cell r="CE196">
            <v>4</v>
          </cell>
          <cell r="CH196">
            <v>1</v>
          </cell>
          <cell r="CK196">
            <v>0</v>
          </cell>
          <cell r="CN196">
            <v>0</v>
          </cell>
          <cell r="CU196">
            <v>194</v>
          </cell>
          <cell r="CY196">
            <v>185</v>
          </cell>
          <cell r="DC196">
            <v>199</v>
          </cell>
          <cell r="DP196">
            <v>210</v>
          </cell>
          <cell r="EH196">
            <v>195</v>
          </cell>
        </row>
        <row r="209">
          <cell r="K209">
            <v>350</v>
          </cell>
          <cell r="R209">
            <v>463</v>
          </cell>
          <cell r="AW209">
            <v>0</v>
          </cell>
          <cell r="BV209">
            <v>463</v>
          </cell>
          <cell r="CA209">
            <v>20</v>
          </cell>
          <cell r="CC209">
            <v>371</v>
          </cell>
          <cell r="CE209">
            <v>13</v>
          </cell>
          <cell r="CH209">
            <v>5</v>
          </cell>
          <cell r="CK209">
            <v>0</v>
          </cell>
          <cell r="CN209">
            <v>0</v>
          </cell>
          <cell r="CU209">
            <v>385</v>
          </cell>
          <cell r="CY209">
            <v>381</v>
          </cell>
          <cell r="DC209">
            <v>300</v>
          </cell>
          <cell r="DP209">
            <v>380</v>
          </cell>
          <cell r="EH209">
            <v>398</v>
          </cell>
        </row>
        <row r="222">
          <cell r="K222">
            <v>0</v>
          </cell>
          <cell r="R222">
            <v>10</v>
          </cell>
          <cell r="AW222">
            <v>0</v>
          </cell>
          <cell r="BV222">
            <v>10</v>
          </cell>
          <cell r="CA222">
            <v>0</v>
          </cell>
          <cell r="CC222">
            <v>3</v>
          </cell>
          <cell r="CE222">
            <v>1</v>
          </cell>
          <cell r="CH222">
            <v>0</v>
          </cell>
          <cell r="CK222">
            <v>0</v>
          </cell>
          <cell r="CN222">
            <v>0</v>
          </cell>
          <cell r="CU222">
            <v>8</v>
          </cell>
          <cell r="CY222">
            <v>9</v>
          </cell>
          <cell r="DC222">
            <v>14</v>
          </cell>
          <cell r="DP222">
            <v>10</v>
          </cell>
          <cell r="EH222">
            <v>8</v>
          </cell>
        </row>
        <row r="235">
          <cell r="K235">
            <v>324</v>
          </cell>
          <cell r="R235">
            <v>521</v>
          </cell>
          <cell r="AW235">
            <v>0</v>
          </cell>
          <cell r="BV235">
            <v>521</v>
          </cell>
          <cell r="CA235">
            <v>51</v>
          </cell>
          <cell r="CC235">
            <v>477</v>
          </cell>
          <cell r="CE235">
            <v>5</v>
          </cell>
          <cell r="CH235">
            <v>10</v>
          </cell>
          <cell r="CK235">
            <v>0</v>
          </cell>
          <cell r="CN235">
            <v>0</v>
          </cell>
          <cell r="CU235">
            <v>438</v>
          </cell>
          <cell r="CY235">
            <v>438</v>
          </cell>
          <cell r="DC235">
            <v>355</v>
          </cell>
          <cell r="DP235">
            <v>478</v>
          </cell>
          <cell r="EH235">
            <v>456</v>
          </cell>
        </row>
        <row r="248">
          <cell r="K248">
            <v>553</v>
          </cell>
          <cell r="R248">
            <v>958</v>
          </cell>
          <cell r="AW248">
            <v>2</v>
          </cell>
          <cell r="BV248">
            <v>960</v>
          </cell>
          <cell r="CA248">
            <v>126</v>
          </cell>
          <cell r="CC248">
            <v>774</v>
          </cell>
          <cell r="CE248">
            <v>35</v>
          </cell>
          <cell r="CH248">
            <v>12</v>
          </cell>
          <cell r="CK248">
            <v>3</v>
          </cell>
          <cell r="CN248">
            <v>0</v>
          </cell>
          <cell r="CU248">
            <v>712</v>
          </cell>
          <cell r="CY248">
            <v>711</v>
          </cell>
          <cell r="DC248">
            <v>687</v>
          </cell>
          <cell r="DP248">
            <v>824</v>
          </cell>
          <cell r="EH248">
            <v>744</v>
          </cell>
        </row>
        <row r="261">
          <cell r="K261">
            <v>0</v>
          </cell>
          <cell r="R261">
            <v>4</v>
          </cell>
          <cell r="AW261">
            <v>0</v>
          </cell>
          <cell r="BV261">
            <v>4</v>
          </cell>
          <cell r="CA261">
            <v>0</v>
          </cell>
          <cell r="CC261">
            <v>1</v>
          </cell>
          <cell r="CE261">
            <v>0</v>
          </cell>
          <cell r="CH261">
            <v>0</v>
          </cell>
          <cell r="CK261">
            <v>0</v>
          </cell>
          <cell r="CN261">
            <v>0</v>
          </cell>
          <cell r="CU261">
            <v>3</v>
          </cell>
          <cell r="CY261">
            <v>3</v>
          </cell>
          <cell r="DC261">
            <v>0</v>
          </cell>
          <cell r="DP261">
            <v>3</v>
          </cell>
          <cell r="EH261">
            <v>4</v>
          </cell>
        </row>
        <row r="274">
          <cell r="K274">
            <v>8816</v>
          </cell>
          <cell r="R274">
            <v>8669</v>
          </cell>
          <cell r="AW274">
            <v>13</v>
          </cell>
          <cell r="BV274">
            <v>8675</v>
          </cell>
          <cell r="CA274">
            <v>1133</v>
          </cell>
          <cell r="CC274">
            <v>7348</v>
          </cell>
          <cell r="CE274">
            <v>396</v>
          </cell>
          <cell r="CH274">
            <v>116</v>
          </cell>
          <cell r="CK274">
            <v>30</v>
          </cell>
          <cell r="CN274">
            <v>2</v>
          </cell>
          <cell r="CU274">
            <v>7706</v>
          </cell>
          <cell r="CY274">
            <v>7405</v>
          </cell>
          <cell r="DC274">
            <v>6331</v>
          </cell>
          <cell r="DP274">
            <v>8390</v>
          </cell>
          <cell r="EH274">
            <v>8150</v>
          </cell>
        </row>
      </sheetData>
      <sheetData sheetId="1">
        <row r="14">
          <cell r="AA14">
            <v>1</v>
          </cell>
        </row>
        <row r="27">
          <cell r="AA27">
            <v>70</v>
          </cell>
        </row>
        <row r="40">
          <cell r="AA40">
            <v>0</v>
          </cell>
        </row>
        <row r="53">
          <cell r="AA53">
            <v>12</v>
          </cell>
        </row>
        <row r="66">
          <cell r="AA66">
            <v>0</v>
          </cell>
        </row>
        <row r="79">
          <cell r="AA79">
            <v>0</v>
          </cell>
        </row>
        <row r="92">
          <cell r="AA92">
            <v>0</v>
          </cell>
        </row>
        <row r="105">
          <cell r="AA105">
            <v>0</v>
          </cell>
        </row>
        <row r="118">
          <cell r="AA118">
            <v>0</v>
          </cell>
        </row>
        <row r="131">
          <cell r="AA131">
            <v>1</v>
          </cell>
        </row>
        <row r="144">
          <cell r="AA144">
            <v>0</v>
          </cell>
        </row>
        <row r="157">
          <cell r="AA157">
            <v>29</v>
          </cell>
        </row>
        <row r="170">
          <cell r="AA170">
            <v>0</v>
          </cell>
        </row>
        <row r="183">
          <cell r="AA183">
            <v>0</v>
          </cell>
        </row>
        <row r="196">
          <cell r="AA196">
            <v>0</v>
          </cell>
        </row>
        <row r="209">
          <cell r="AA209">
            <v>0</v>
          </cell>
        </row>
        <row r="222">
          <cell r="AA222">
            <v>0</v>
          </cell>
        </row>
        <row r="235">
          <cell r="AA235">
            <v>0</v>
          </cell>
        </row>
        <row r="248">
          <cell r="AA248">
            <v>0</v>
          </cell>
        </row>
        <row r="261">
          <cell r="AA261">
            <v>0</v>
          </cell>
        </row>
        <row r="274">
          <cell r="AA274">
            <v>113</v>
          </cell>
        </row>
      </sheetData>
      <sheetData sheetId="2">
        <row r="14">
          <cell r="F14">
            <v>5</v>
          </cell>
          <cell r="K14">
            <v>172</v>
          </cell>
          <cell r="CH14">
            <v>21</v>
          </cell>
          <cell r="CQ14">
            <v>1</v>
          </cell>
          <cell r="DA14">
            <v>178</v>
          </cell>
          <cell r="DE14">
            <v>80</v>
          </cell>
          <cell r="DR14">
            <v>32</v>
          </cell>
          <cell r="GE14">
            <v>54</v>
          </cell>
          <cell r="GP14">
            <v>0</v>
          </cell>
          <cell r="GS14">
            <v>38</v>
          </cell>
          <cell r="GV14">
            <v>2</v>
          </cell>
          <cell r="GY14">
            <v>0</v>
          </cell>
        </row>
        <row r="27">
          <cell r="F27">
            <v>71</v>
          </cell>
          <cell r="K27">
            <v>157</v>
          </cell>
          <cell r="CH27">
            <v>29</v>
          </cell>
          <cell r="CQ27">
            <v>0</v>
          </cell>
          <cell r="DA27">
            <v>158</v>
          </cell>
          <cell r="DE27">
            <v>80</v>
          </cell>
          <cell r="DR27">
            <v>47</v>
          </cell>
          <cell r="GE27">
            <v>66</v>
          </cell>
          <cell r="GP27">
            <v>0</v>
          </cell>
          <cell r="GS27">
            <v>33</v>
          </cell>
          <cell r="GV27">
            <v>10</v>
          </cell>
          <cell r="GY27">
            <v>1</v>
          </cell>
        </row>
        <row r="40">
          <cell r="DA40">
            <v>0</v>
          </cell>
        </row>
        <row r="53">
          <cell r="F53">
            <v>14</v>
          </cell>
          <cell r="K53">
            <v>0</v>
          </cell>
          <cell r="CH53">
            <v>0</v>
          </cell>
          <cell r="DA53">
            <v>0</v>
          </cell>
          <cell r="DD53">
            <v>0</v>
          </cell>
          <cell r="DR53">
            <v>0</v>
          </cell>
          <cell r="GE53">
            <v>0</v>
          </cell>
          <cell r="GP53">
            <v>0</v>
          </cell>
        </row>
        <row r="105">
          <cell r="F105">
            <v>0</v>
          </cell>
          <cell r="K105">
            <v>6</v>
          </cell>
          <cell r="CH105">
            <v>1</v>
          </cell>
          <cell r="CQ105">
            <v>0</v>
          </cell>
          <cell r="DA105">
            <v>16</v>
          </cell>
          <cell r="DE105">
            <v>10</v>
          </cell>
          <cell r="DR105">
            <v>0</v>
          </cell>
          <cell r="GE105">
            <v>2</v>
          </cell>
          <cell r="GP105">
            <v>0</v>
          </cell>
          <cell r="GS105">
            <v>0</v>
          </cell>
        </row>
        <row r="118">
          <cell r="F118">
            <v>0</v>
          </cell>
          <cell r="K118">
            <v>18</v>
          </cell>
          <cell r="CH118">
            <v>0</v>
          </cell>
          <cell r="CQ118">
            <v>0</v>
          </cell>
          <cell r="DA118">
            <v>32</v>
          </cell>
          <cell r="DE118">
            <v>17</v>
          </cell>
          <cell r="DR118">
            <v>0</v>
          </cell>
          <cell r="GE118">
            <v>3</v>
          </cell>
          <cell r="GS118">
            <v>3</v>
          </cell>
          <cell r="GV118">
            <v>1</v>
          </cell>
          <cell r="GY118">
            <v>0</v>
          </cell>
        </row>
        <row r="131">
          <cell r="F131">
            <v>1</v>
          </cell>
          <cell r="K131">
            <v>9</v>
          </cell>
          <cell r="CH131">
            <v>7</v>
          </cell>
          <cell r="CQ131">
            <v>0</v>
          </cell>
          <cell r="DA131">
            <v>5</v>
          </cell>
          <cell r="DE131">
            <v>3</v>
          </cell>
          <cell r="DR131">
            <v>0</v>
          </cell>
          <cell r="GE131">
            <v>2</v>
          </cell>
          <cell r="GP131">
            <v>0</v>
          </cell>
          <cell r="GS131">
            <v>0</v>
          </cell>
          <cell r="GV131">
            <v>0</v>
          </cell>
        </row>
        <row r="144">
          <cell r="F144">
            <v>1</v>
          </cell>
          <cell r="K144">
            <v>14</v>
          </cell>
          <cell r="CH144">
            <v>0</v>
          </cell>
          <cell r="CQ144">
            <v>1</v>
          </cell>
          <cell r="DA144">
            <v>11</v>
          </cell>
          <cell r="DE144">
            <v>11</v>
          </cell>
          <cell r="DR144">
            <v>2</v>
          </cell>
          <cell r="GE144">
            <v>2</v>
          </cell>
          <cell r="GP144">
            <v>0</v>
          </cell>
          <cell r="GS144">
            <v>0</v>
          </cell>
          <cell r="GV144">
            <v>0</v>
          </cell>
          <cell r="GY144">
            <v>0</v>
          </cell>
        </row>
        <row r="157">
          <cell r="F157">
            <v>28</v>
          </cell>
          <cell r="K157">
            <v>6</v>
          </cell>
          <cell r="CH157">
            <v>0</v>
          </cell>
          <cell r="CQ157">
            <v>0</v>
          </cell>
          <cell r="DA157">
            <v>18</v>
          </cell>
          <cell r="DE157">
            <v>8</v>
          </cell>
          <cell r="DR157">
            <v>0</v>
          </cell>
          <cell r="GE157">
            <v>0</v>
          </cell>
          <cell r="GP157">
            <v>0</v>
          </cell>
          <cell r="GS157">
            <v>0</v>
          </cell>
          <cell r="GV157">
            <v>0</v>
          </cell>
          <cell r="GY157">
            <v>0</v>
          </cell>
        </row>
        <row r="170">
          <cell r="F170">
            <v>0</v>
          </cell>
          <cell r="K170">
            <v>22</v>
          </cell>
          <cell r="CH170">
            <v>4</v>
          </cell>
          <cell r="CQ170">
            <v>0</v>
          </cell>
          <cell r="DA170">
            <v>19</v>
          </cell>
          <cell r="DE170">
            <v>8</v>
          </cell>
          <cell r="DR170">
            <v>5</v>
          </cell>
          <cell r="GE170">
            <v>0</v>
          </cell>
          <cell r="GP170">
            <v>0</v>
          </cell>
          <cell r="GS170">
            <v>0</v>
          </cell>
          <cell r="GV170">
            <v>0</v>
          </cell>
          <cell r="GY170">
            <v>0</v>
          </cell>
        </row>
        <row r="183">
          <cell r="F183">
            <v>16</v>
          </cell>
          <cell r="K183">
            <v>0</v>
          </cell>
          <cell r="CH183">
            <v>0</v>
          </cell>
          <cell r="CQ183">
            <v>0</v>
          </cell>
          <cell r="DA183">
            <v>0</v>
          </cell>
          <cell r="DE183">
            <v>0</v>
          </cell>
          <cell r="DR183">
            <v>0</v>
          </cell>
          <cell r="GE183">
            <v>0</v>
          </cell>
          <cell r="GP183">
            <v>0</v>
          </cell>
          <cell r="GS183">
            <v>0</v>
          </cell>
          <cell r="GV183">
            <v>0</v>
          </cell>
        </row>
        <row r="196">
          <cell r="F196">
            <v>0</v>
          </cell>
          <cell r="K196">
            <v>0</v>
          </cell>
          <cell r="CH196">
            <v>0</v>
          </cell>
          <cell r="DA196">
            <v>4</v>
          </cell>
          <cell r="DE196">
            <v>2</v>
          </cell>
          <cell r="DR196">
            <v>0</v>
          </cell>
          <cell r="GE196">
            <v>0</v>
          </cell>
          <cell r="GP196">
            <v>0</v>
          </cell>
          <cell r="GS196">
            <v>1</v>
          </cell>
          <cell r="GV196">
            <v>1</v>
          </cell>
        </row>
        <row r="209">
          <cell r="F209">
            <v>0</v>
          </cell>
          <cell r="K209">
            <v>0</v>
          </cell>
          <cell r="CH209">
            <v>0</v>
          </cell>
          <cell r="DA209">
            <v>2</v>
          </cell>
          <cell r="DE209">
            <v>0</v>
          </cell>
          <cell r="DR209">
            <v>0</v>
          </cell>
          <cell r="GE209">
            <v>0</v>
          </cell>
          <cell r="GP209">
            <v>0</v>
          </cell>
        </row>
        <row r="222">
          <cell r="F222">
            <v>0</v>
          </cell>
          <cell r="K222">
            <v>0</v>
          </cell>
          <cell r="CH222">
            <v>0</v>
          </cell>
          <cell r="DA222">
            <v>0</v>
          </cell>
          <cell r="DE222">
            <v>0</v>
          </cell>
          <cell r="DR222">
            <v>0</v>
          </cell>
          <cell r="GE222">
            <v>0</v>
          </cell>
          <cell r="GP222">
            <v>0</v>
          </cell>
        </row>
        <row r="235">
          <cell r="F235">
            <v>0</v>
          </cell>
          <cell r="K235">
            <v>1</v>
          </cell>
          <cell r="CH235">
            <v>0</v>
          </cell>
          <cell r="CQ235">
            <v>0</v>
          </cell>
          <cell r="DA235">
            <v>0</v>
          </cell>
          <cell r="DE235">
            <v>0</v>
          </cell>
          <cell r="DR235">
            <v>0</v>
          </cell>
          <cell r="GE235">
            <v>0</v>
          </cell>
          <cell r="GP235">
            <v>0</v>
          </cell>
        </row>
        <row r="248">
          <cell r="DA248">
            <v>0</v>
          </cell>
        </row>
        <row r="261">
          <cell r="DA261">
            <v>0</v>
          </cell>
        </row>
        <row r="274">
          <cell r="F274">
            <v>136</v>
          </cell>
          <cell r="K274">
            <v>405</v>
          </cell>
          <cell r="CH274">
            <v>62</v>
          </cell>
          <cell r="CQ274">
            <v>2</v>
          </cell>
          <cell r="DA274">
            <v>443</v>
          </cell>
          <cell r="DE274">
            <v>219</v>
          </cell>
          <cell r="DR274">
            <v>86</v>
          </cell>
          <cell r="GE274">
            <v>129</v>
          </cell>
          <cell r="GP274">
            <v>0</v>
          </cell>
          <cell r="GS274">
            <v>75</v>
          </cell>
          <cell r="GV274">
            <v>14</v>
          </cell>
          <cell r="GY274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 POS TRAZADORES POR IPS"/>
      <sheetName val=" POS  OTRAS POR IPS"/>
      <sheetName val=" NO POS POR IPS"/>
    </sheetNames>
    <sheetDataSet>
      <sheetData sheetId="0">
        <row r="14">
          <cell r="K14">
            <v>829</v>
          </cell>
          <cell r="R14">
            <v>596</v>
          </cell>
          <cell r="AW14">
            <v>0</v>
          </cell>
          <cell r="BV14">
            <v>596</v>
          </cell>
          <cell r="CA14">
            <v>147</v>
          </cell>
          <cell r="CC14">
            <v>559</v>
          </cell>
          <cell r="CE14">
            <v>16</v>
          </cell>
          <cell r="CH14">
            <v>10</v>
          </cell>
          <cell r="CK14">
            <v>1</v>
          </cell>
          <cell r="CN14">
            <v>0</v>
          </cell>
          <cell r="CU14">
            <v>522</v>
          </cell>
          <cell r="CY14">
            <v>417</v>
          </cell>
          <cell r="DC14">
            <v>434</v>
          </cell>
          <cell r="DP14">
            <v>510</v>
          </cell>
          <cell r="EH14">
            <v>566</v>
          </cell>
        </row>
        <row r="27">
          <cell r="K27">
            <v>956</v>
          </cell>
          <cell r="R27">
            <v>507</v>
          </cell>
          <cell r="AW27">
            <v>1</v>
          </cell>
          <cell r="BV27">
            <v>508</v>
          </cell>
          <cell r="CA27">
            <v>119</v>
          </cell>
          <cell r="CC27">
            <v>551</v>
          </cell>
          <cell r="CE27">
            <v>37</v>
          </cell>
          <cell r="CH27">
            <v>6</v>
          </cell>
          <cell r="CK27">
            <v>2</v>
          </cell>
          <cell r="CN27">
            <v>1</v>
          </cell>
          <cell r="CU27">
            <v>458</v>
          </cell>
          <cell r="CY27">
            <v>389</v>
          </cell>
          <cell r="DC27">
            <v>329</v>
          </cell>
          <cell r="DP27">
            <v>509</v>
          </cell>
          <cell r="EH27">
            <v>522</v>
          </cell>
        </row>
        <row r="40">
          <cell r="K40">
            <v>4</v>
          </cell>
          <cell r="R40">
            <v>94</v>
          </cell>
          <cell r="AW40">
            <v>0</v>
          </cell>
          <cell r="BV40">
            <v>94</v>
          </cell>
          <cell r="CA40">
            <v>16</v>
          </cell>
          <cell r="CC40">
            <v>63</v>
          </cell>
          <cell r="CE40">
            <v>3</v>
          </cell>
          <cell r="CH40">
            <v>1</v>
          </cell>
          <cell r="CK40">
            <v>1</v>
          </cell>
          <cell r="CN40">
            <v>0</v>
          </cell>
          <cell r="CU40">
            <v>67</v>
          </cell>
          <cell r="CY40">
            <v>66</v>
          </cell>
          <cell r="DC40">
            <v>60</v>
          </cell>
          <cell r="DP40">
            <v>73</v>
          </cell>
          <cell r="EH40">
            <v>74</v>
          </cell>
        </row>
        <row r="53">
          <cell r="K53">
            <v>834</v>
          </cell>
          <cell r="R53">
            <v>397</v>
          </cell>
          <cell r="AW53">
            <v>2</v>
          </cell>
          <cell r="BV53">
            <v>401</v>
          </cell>
          <cell r="CA53">
            <v>135</v>
          </cell>
          <cell r="CC53">
            <v>303</v>
          </cell>
          <cell r="CE53">
            <v>15</v>
          </cell>
          <cell r="CH53">
            <v>9</v>
          </cell>
          <cell r="CK53">
            <v>1</v>
          </cell>
          <cell r="CN53">
            <v>0</v>
          </cell>
          <cell r="CU53">
            <v>345</v>
          </cell>
          <cell r="CY53">
            <v>347</v>
          </cell>
          <cell r="DC53">
            <v>308</v>
          </cell>
          <cell r="DP53">
            <v>353</v>
          </cell>
          <cell r="EH53">
            <v>351</v>
          </cell>
        </row>
        <row r="66">
          <cell r="K66">
            <v>25</v>
          </cell>
          <cell r="R66">
            <v>557</v>
          </cell>
          <cell r="AW66">
            <v>0</v>
          </cell>
          <cell r="BV66">
            <v>557</v>
          </cell>
          <cell r="CA66">
            <v>0</v>
          </cell>
          <cell r="CC66">
            <v>484</v>
          </cell>
          <cell r="CE66">
            <v>10</v>
          </cell>
          <cell r="CH66">
            <v>1</v>
          </cell>
          <cell r="CK66">
            <v>2</v>
          </cell>
          <cell r="CN66">
            <v>0</v>
          </cell>
          <cell r="CU66">
            <v>379</v>
          </cell>
          <cell r="CY66">
            <v>379</v>
          </cell>
          <cell r="DC66">
            <v>307</v>
          </cell>
          <cell r="DP66">
            <v>402</v>
          </cell>
          <cell r="EH66">
            <v>385</v>
          </cell>
        </row>
        <row r="79">
          <cell r="K79">
            <v>309</v>
          </cell>
          <cell r="R79">
            <v>285</v>
          </cell>
          <cell r="AW79">
            <v>0</v>
          </cell>
          <cell r="BV79">
            <v>285</v>
          </cell>
          <cell r="CA79">
            <v>138</v>
          </cell>
          <cell r="CC79">
            <v>129</v>
          </cell>
          <cell r="CE79">
            <v>9</v>
          </cell>
          <cell r="CH79">
            <v>3</v>
          </cell>
          <cell r="CK79">
            <v>0</v>
          </cell>
          <cell r="CN79">
            <v>0</v>
          </cell>
          <cell r="CU79">
            <v>202</v>
          </cell>
          <cell r="CY79">
            <v>203</v>
          </cell>
          <cell r="DC79">
            <v>173</v>
          </cell>
          <cell r="DP79">
            <v>223</v>
          </cell>
          <cell r="EH79">
            <v>210</v>
          </cell>
        </row>
        <row r="92">
          <cell r="K92">
            <v>177</v>
          </cell>
          <cell r="R92">
            <v>977</v>
          </cell>
          <cell r="AW92">
            <v>0</v>
          </cell>
          <cell r="BV92">
            <v>977</v>
          </cell>
          <cell r="CA92">
            <v>462</v>
          </cell>
          <cell r="CC92">
            <v>364</v>
          </cell>
          <cell r="CE92">
            <v>22</v>
          </cell>
          <cell r="CH92">
            <v>6</v>
          </cell>
          <cell r="CK92">
            <v>0</v>
          </cell>
          <cell r="CN92">
            <v>0</v>
          </cell>
          <cell r="CU92">
            <v>801</v>
          </cell>
          <cell r="CY92">
            <v>800</v>
          </cell>
          <cell r="DC92">
            <v>623</v>
          </cell>
          <cell r="DP92">
            <v>833</v>
          </cell>
          <cell r="EH92">
            <v>830</v>
          </cell>
        </row>
        <row r="105">
          <cell r="K105">
            <v>926</v>
          </cell>
          <cell r="R105">
            <v>1207</v>
          </cell>
          <cell r="AW105">
            <v>1</v>
          </cell>
          <cell r="BV105">
            <v>1208</v>
          </cell>
          <cell r="CA105">
            <v>358</v>
          </cell>
          <cell r="CC105">
            <v>692</v>
          </cell>
          <cell r="CE105">
            <v>64</v>
          </cell>
          <cell r="CH105">
            <v>11</v>
          </cell>
          <cell r="CK105">
            <v>6</v>
          </cell>
          <cell r="CN105">
            <v>1</v>
          </cell>
          <cell r="CU105">
            <v>870</v>
          </cell>
          <cell r="CY105">
            <v>866</v>
          </cell>
          <cell r="DC105">
            <v>762</v>
          </cell>
          <cell r="DP105">
            <v>885</v>
          </cell>
          <cell r="EH105">
            <v>908</v>
          </cell>
        </row>
        <row r="118">
          <cell r="K118">
            <v>112</v>
          </cell>
          <cell r="R118">
            <v>477</v>
          </cell>
          <cell r="AW118">
            <v>0</v>
          </cell>
          <cell r="BV118">
            <v>477</v>
          </cell>
          <cell r="CA118">
            <v>155</v>
          </cell>
          <cell r="CC118">
            <v>386</v>
          </cell>
          <cell r="CE118">
            <v>6</v>
          </cell>
          <cell r="CH118">
            <v>3</v>
          </cell>
          <cell r="CK118">
            <v>1</v>
          </cell>
          <cell r="CN118">
            <v>0</v>
          </cell>
          <cell r="CU118">
            <v>345</v>
          </cell>
          <cell r="CY118">
            <v>319</v>
          </cell>
          <cell r="DC118">
            <v>337</v>
          </cell>
          <cell r="DP118">
            <v>392</v>
          </cell>
          <cell r="EH118">
            <v>368</v>
          </cell>
        </row>
        <row r="131">
          <cell r="K131">
            <v>208</v>
          </cell>
          <cell r="R131">
            <v>636</v>
          </cell>
          <cell r="AW131">
            <v>0</v>
          </cell>
          <cell r="BV131">
            <v>636</v>
          </cell>
          <cell r="CA131">
            <v>171</v>
          </cell>
          <cell r="CC131">
            <v>406</v>
          </cell>
          <cell r="CE131">
            <v>17</v>
          </cell>
          <cell r="CH131">
            <v>6</v>
          </cell>
          <cell r="CK131">
            <v>1</v>
          </cell>
          <cell r="CN131">
            <v>1</v>
          </cell>
          <cell r="CU131">
            <v>498</v>
          </cell>
          <cell r="CY131">
            <v>492</v>
          </cell>
          <cell r="DC131">
            <v>405</v>
          </cell>
          <cell r="DP131">
            <v>543</v>
          </cell>
          <cell r="EH131">
            <v>515</v>
          </cell>
        </row>
        <row r="144">
          <cell r="K144">
            <v>627</v>
          </cell>
          <cell r="R144">
            <v>835</v>
          </cell>
          <cell r="AW144">
            <v>0</v>
          </cell>
          <cell r="BV144">
            <v>835</v>
          </cell>
          <cell r="CA144">
            <v>200</v>
          </cell>
          <cell r="CC144">
            <v>596</v>
          </cell>
          <cell r="CE144">
            <v>30</v>
          </cell>
          <cell r="CH144">
            <v>10</v>
          </cell>
          <cell r="CK144">
            <v>3</v>
          </cell>
          <cell r="CN144">
            <v>0</v>
          </cell>
          <cell r="CU144">
            <v>622</v>
          </cell>
          <cell r="CY144">
            <v>603</v>
          </cell>
          <cell r="DC144">
            <v>516</v>
          </cell>
          <cell r="DP144">
            <v>690</v>
          </cell>
          <cell r="EH144">
            <v>651</v>
          </cell>
        </row>
        <row r="157">
          <cell r="K157">
            <v>1036</v>
          </cell>
          <cell r="R157">
            <v>285</v>
          </cell>
          <cell r="AW157">
            <v>2</v>
          </cell>
          <cell r="BV157">
            <v>287</v>
          </cell>
          <cell r="CA157">
            <v>54</v>
          </cell>
          <cell r="CC157">
            <v>267</v>
          </cell>
          <cell r="CE157">
            <v>15</v>
          </cell>
          <cell r="CH157">
            <v>5</v>
          </cell>
          <cell r="CK157">
            <v>1</v>
          </cell>
          <cell r="CN157">
            <v>0</v>
          </cell>
          <cell r="CU157">
            <v>226</v>
          </cell>
          <cell r="CY157">
            <v>223</v>
          </cell>
          <cell r="DC157">
            <v>148</v>
          </cell>
          <cell r="DP157">
            <v>255</v>
          </cell>
          <cell r="EH157">
            <v>237</v>
          </cell>
        </row>
        <row r="170">
          <cell r="K170">
            <v>1840</v>
          </cell>
          <cell r="R170">
            <v>199</v>
          </cell>
          <cell r="AW170">
            <v>0</v>
          </cell>
          <cell r="BV170">
            <v>197</v>
          </cell>
          <cell r="CA170">
            <v>19</v>
          </cell>
          <cell r="CC170">
            <v>222</v>
          </cell>
          <cell r="CE170">
            <v>8</v>
          </cell>
          <cell r="CH170">
            <v>1</v>
          </cell>
          <cell r="CK170">
            <v>0</v>
          </cell>
          <cell r="CN170">
            <v>0</v>
          </cell>
          <cell r="CU170">
            <v>185</v>
          </cell>
          <cell r="CY170">
            <v>166</v>
          </cell>
          <cell r="DC170">
            <v>140</v>
          </cell>
          <cell r="DP170">
            <v>191</v>
          </cell>
          <cell r="EH170">
            <v>189</v>
          </cell>
        </row>
        <row r="183">
          <cell r="K183">
            <v>538</v>
          </cell>
          <cell r="R183">
            <v>62</v>
          </cell>
          <cell r="AW183">
            <v>0</v>
          </cell>
          <cell r="BV183">
            <v>62</v>
          </cell>
          <cell r="CA183">
            <v>28</v>
          </cell>
          <cell r="CC183">
            <v>51</v>
          </cell>
          <cell r="CE183">
            <v>3</v>
          </cell>
          <cell r="CH183">
            <v>2</v>
          </cell>
          <cell r="CK183">
            <v>0</v>
          </cell>
          <cell r="CN183">
            <v>0</v>
          </cell>
          <cell r="CU183">
            <v>47</v>
          </cell>
          <cell r="CY183">
            <v>47</v>
          </cell>
          <cell r="DC183">
            <v>33</v>
          </cell>
          <cell r="DP183">
            <v>50</v>
          </cell>
          <cell r="EH183">
            <v>49</v>
          </cell>
        </row>
        <row r="196">
          <cell r="K196">
            <v>0</v>
          </cell>
          <cell r="R196">
            <v>353</v>
          </cell>
          <cell r="AW196">
            <v>0</v>
          </cell>
          <cell r="BV196">
            <v>353</v>
          </cell>
          <cell r="CA196">
            <v>40</v>
          </cell>
          <cell r="CC196">
            <v>184</v>
          </cell>
          <cell r="CE196">
            <v>2</v>
          </cell>
          <cell r="CH196">
            <v>0</v>
          </cell>
          <cell r="CK196">
            <v>0</v>
          </cell>
          <cell r="CN196">
            <v>0</v>
          </cell>
          <cell r="CU196">
            <v>212</v>
          </cell>
          <cell r="CY196">
            <v>204</v>
          </cell>
          <cell r="DC196">
            <v>241</v>
          </cell>
          <cell r="DP196">
            <v>224</v>
          </cell>
          <cell r="EH196">
            <v>215</v>
          </cell>
        </row>
        <row r="209">
          <cell r="K209">
            <v>420</v>
          </cell>
          <cell r="R209">
            <v>494</v>
          </cell>
          <cell r="AW209">
            <v>0</v>
          </cell>
          <cell r="BV209">
            <v>494</v>
          </cell>
          <cell r="CA209">
            <v>86</v>
          </cell>
          <cell r="CC209">
            <v>361</v>
          </cell>
          <cell r="CE209">
            <v>22</v>
          </cell>
          <cell r="CH209">
            <v>3</v>
          </cell>
          <cell r="CK209">
            <v>2</v>
          </cell>
          <cell r="CN209">
            <v>0</v>
          </cell>
          <cell r="CU209">
            <v>342</v>
          </cell>
          <cell r="CY209">
            <v>332</v>
          </cell>
          <cell r="DC209">
            <v>291</v>
          </cell>
          <cell r="DP209">
            <v>349</v>
          </cell>
          <cell r="EH209">
            <v>350</v>
          </cell>
        </row>
        <row r="235">
          <cell r="K235">
            <v>378</v>
          </cell>
          <cell r="R235">
            <v>567</v>
          </cell>
          <cell r="AW235">
            <v>0</v>
          </cell>
          <cell r="BV235">
            <v>577</v>
          </cell>
          <cell r="CA235">
            <v>273</v>
          </cell>
          <cell r="CC235">
            <v>362</v>
          </cell>
          <cell r="CE235">
            <v>14</v>
          </cell>
          <cell r="CH235">
            <v>4</v>
          </cell>
          <cell r="CK235">
            <v>3</v>
          </cell>
          <cell r="CN235">
            <v>0</v>
          </cell>
          <cell r="CU235">
            <v>397</v>
          </cell>
          <cell r="CY235">
            <v>397</v>
          </cell>
          <cell r="DC235">
            <v>381</v>
          </cell>
          <cell r="DP235">
            <v>456</v>
          </cell>
          <cell r="EH235">
            <v>411</v>
          </cell>
        </row>
        <row r="248">
          <cell r="K248">
            <v>578</v>
          </cell>
          <cell r="R248">
            <v>1088</v>
          </cell>
          <cell r="AW248">
            <v>3</v>
          </cell>
          <cell r="BV248">
            <v>1092</v>
          </cell>
          <cell r="CA248">
            <v>232</v>
          </cell>
          <cell r="CC248">
            <v>656</v>
          </cell>
          <cell r="CE248">
            <v>15</v>
          </cell>
          <cell r="CH248">
            <v>1</v>
          </cell>
          <cell r="CK248">
            <v>0</v>
          </cell>
          <cell r="CN248">
            <v>0</v>
          </cell>
          <cell r="CU248">
            <v>727</v>
          </cell>
          <cell r="CY248">
            <v>724</v>
          </cell>
          <cell r="DC248">
            <v>627</v>
          </cell>
          <cell r="DP248">
            <v>760</v>
          </cell>
          <cell r="EH248">
            <v>745</v>
          </cell>
        </row>
        <row r="261">
          <cell r="K261">
            <v>0</v>
          </cell>
          <cell r="R261">
            <v>1</v>
          </cell>
          <cell r="AW261">
            <v>0</v>
          </cell>
          <cell r="BV261">
            <v>1</v>
          </cell>
          <cell r="CA261">
            <v>0</v>
          </cell>
          <cell r="CC261">
            <v>2</v>
          </cell>
          <cell r="CE261">
            <v>0</v>
          </cell>
          <cell r="CH261">
            <v>0</v>
          </cell>
          <cell r="CK261">
            <v>0</v>
          </cell>
          <cell r="CN261">
            <v>0</v>
          </cell>
          <cell r="CU261">
            <v>5</v>
          </cell>
          <cell r="CY261">
            <v>5</v>
          </cell>
          <cell r="DC261">
            <v>0</v>
          </cell>
          <cell r="DP261">
            <v>5</v>
          </cell>
          <cell r="EH261">
            <v>5</v>
          </cell>
        </row>
        <row r="274">
          <cell r="K274">
            <v>9797</v>
          </cell>
          <cell r="BV274">
            <v>9637</v>
          </cell>
          <cell r="CA274">
            <v>2633</v>
          </cell>
          <cell r="CC274">
            <v>6638</v>
          </cell>
          <cell r="CE274">
            <v>308</v>
          </cell>
          <cell r="CH274">
            <v>82</v>
          </cell>
          <cell r="CK274">
            <v>24</v>
          </cell>
          <cell r="CN274">
            <v>3</v>
          </cell>
          <cell r="CU274">
            <v>7250</v>
          </cell>
          <cell r="CY274">
            <v>6979</v>
          </cell>
          <cell r="DC274">
            <v>6115</v>
          </cell>
          <cell r="DP274">
            <v>7703</v>
          </cell>
          <cell r="EH274">
            <v>7581</v>
          </cell>
        </row>
      </sheetData>
      <sheetData sheetId="1">
        <row r="14">
          <cell r="AA14">
            <v>0</v>
          </cell>
        </row>
        <row r="27">
          <cell r="AA27">
            <v>99</v>
          </cell>
        </row>
        <row r="40">
          <cell r="AA40">
            <v>0</v>
          </cell>
        </row>
        <row r="53">
          <cell r="AA53">
            <v>16</v>
          </cell>
        </row>
        <row r="66">
          <cell r="AA66">
            <v>0</v>
          </cell>
        </row>
        <row r="79">
          <cell r="AA79">
            <v>0</v>
          </cell>
        </row>
        <row r="92">
          <cell r="AA92">
            <v>0</v>
          </cell>
        </row>
        <row r="105">
          <cell r="AA105">
            <v>0</v>
          </cell>
        </row>
        <row r="118">
          <cell r="AA118">
            <v>0</v>
          </cell>
        </row>
        <row r="131">
          <cell r="AA131">
            <v>0</v>
          </cell>
        </row>
        <row r="144">
          <cell r="AA144">
            <v>0</v>
          </cell>
        </row>
        <row r="157">
          <cell r="AA157">
            <v>25</v>
          </cell>
        </row>
        <row r="170">
          <cell r="AA170">
            <v>0</v>
          </cell>
        </row>
        <row r="183">
          <cell r="AA183">
            <v>0</v>
          </cell>
        </row>
        <row r="196">
          <cell r="AA196">
            <v>0</v>
          </cell>
        </row>
        <row r="209">
          <cell r="AA209">
            <v>0</v>
          </cell>
        </row>
        <row r="235">
          <cell r="AA235">
            <v>0</v>
          </cell>
        </row>
        <row r="248">
          <cell r="AA248">
            <v>0</v>
          </cell>
        </row>
        <row r="261">
          <cell r="AA261">
            <v>0</v>
          </cell>
        </row>
        <row r="274">
          <cell r="AA274">
            <v>140</v>
          </cell>
        </row>
      </sheetData>
      <sheetData sheetId="2">
        <row r="14">
          <cell r="F14">
            <v>12</v>
          </cell>
          <cell r="K14">
            <v>213</v>
          </cell>
          <cell r="CH14">
            <v>32</v>
          </cell>
          <cell r="DA14">
            <v>167</v>
          </cell>
          <cell r="DE14">
            <v>86</v>
          </cell>
          <cell r="DR14">
            <v>65</v>
          </cell>
          <cell r="GE14">
            <v>62</v>
          </cell>
          <cell r="GP14">
            <v>3</v>
          </cell>
          <cell r="GS14">
            <v>1</v>
          </cell>
          <cell r="GV14">
            <v>0</v>
          </cell>
          <cell r="GY14">
            <v>0</v>
          </cell>
        </row>
        <row r="27">
          <cell r="F27">
            <v>105</v>
          </cell>
          <cell r="K27">
            <v>161</v>
          </cell>
          <cell r="CH27">
            <v>11</v>
          </cell>
          <cell r="DA27">
            <v>134</v>
          </cell>
          <cell r="DE27">
            <v>62</v>
          </cell>
          <cell r="DR27">
            <v>45</v>
          </cell>
          <cell r="GE27">
            <v>52</v>
          </cell>
          <cell r="GP27">
            <v>4</v>
          </cell>
          <cell r="GS27">
            <v>0</v>
          </cell>
          <cell r="GV27">
            <v>0</v>
          </cell>
          <cell r="GY27">
            <v>0</v>
          </cell>
        </row>
        <row r="53">
          <cell r="F53">
            <v>20</v>
          </cell>
          <cell r="K53">
            <v>0</v>
          </cell>
        </row>
        <row r="105">
          <cell r="F105">
            <v>0</v>
          </cell>
          <cell r="K105">
            <v>5</v>
          </cell>
          <cell r="CH105">
            <v>4</v>
          </cell>
          <cell r="DA105">
            <v>12</v>
          </cell>
          <cell r="DE105">
            <v>11</v>
          </cell>
          <cell r="DR105">
            <v>0</v>
          </cell>
          <cell r="GE105">
            <v>1</v>
          </cell>
          <cell r="GP105">
            <v>0</v>
          </cell>
          <cell r="GS105">
            <v>0</v>
          </cell>
          <cell r="GV105">
            <v>0</v>
          </cell>
          <cell r="GY105">
            <v>1</v>
          </cell>
        </row>
        <row r="118">
          <cell r="F118">
            <v>0</v>
          </cell>
          <cell r="K118">
            <v>27</v>
          </cell>
          <cell r="CH118">
            <v>0</v>
          </cell>
          <cell r="DA118">
            <v>30</v>
          </cell>
          <cell r="DE118">
            <v>10</v>
          </cell>
          <cell r="DR118">
            <v>0</v>
          </cell>
          <cell r="GE118">
            <v>2</v>
          </cell>
          <cell r="GP118">
            <v>0</v>
          </cell>
          <cell r="GS118">
            <v>0</v>
          </cell>
          <cell r="GV118">
            <v>0</v>
          </cell>
          <cell r="GY118">
            <v>4</v>
          </cell>
        </row>
        <row r="131">
          <cell r="F131">
            <v>0</v>
          </cell>
          <cell r="K131">
            <v>10</v>
          </cell>
          <cell r="CH131">
            <v>4</v>
          </cell>
          <cell r="DA131">
            <v>6</v>
          </cell>
          <cell r="DE131">
            <v>2</v>
          </cell>
          <cell r="DR131">
            <v>0</v>
          </cell>
          <cell r="GE131">
            <v>0</v>
          </cell>
          <cell r="GP131">
            <v>0</v>
          </cell>
          <cell r="GS131">
            <v>0</v>
          </cell>
          <cell r="GV131">
            <v>0</v>
          </cell>
          <cell r="GY131">
            <v>0</v>
          </cell>
        </row>
        <row r="144">
          <cell r="F144">
            <v>0</v>
          </cell>
          <cell r="K144">
            <v>16</v>
          </cell>
          <cell r="CH144">
            <v>1</v>
          </cell>
          <cell r="DA144">
            <v>18</v>
          </cell>
          <cell r="DE144">
            <v>8</v>
          </cell>
          <cell r="DR144">
            <v>4</v>
          </cell>
          <cell r="GE144">
            <v>4</v>
          </cell>
          <cell r="GP144">
            <v>0</v>
          </cell>
          <cell r="GS144">
            <v>0</v>
          </cell>
          <cell r="GV144">
            <v>0</v>
          </cell>
          <cell r="GY144">
            <v>0</v>
          </cell>
        </row>
        <row r="157">
          <cell r="F157">
            <v>25</v>
          </cell>
          <cell r="K157">
            <v>13</v>
          </cell>
          <cell r="CH157">
            <v>0</v>
          </cell>
          <cell r="DA157">
            <v>6</v>
          </cell>
          <cell r="DE157">
            <v>5</v>
          </cell>
          <cell r="DR157">
            <v>0</v>
          </cell>
          <cell r="GE157">
            <v>0</v>
          </cell>
          <cell r="GP157">
            <v>0</v>
          </cell>
          <cell r="GS157">
            <v>0</v>
          </cell>
          <cell r="GV157">
            <v>0</v>
          </cell>
          <cell r="GY157">
            <v>0</v>
          </cell>
        </row>
        <row r="170">
          <cell r="F170">
            <v>0</v>
          </cell>
          <cell r="K170">
            <v>23</v>
          </cell>
          <cell r="CH170">
            <v>12</v>
          </cell>
          <cell r="DA170">
            <v>26</v>
          </cell>
          <cell r="DE170">
            <v>13</v>
          </cell>
          <cell r="DR170">
            <v>8</v>
          </cell>
          <cell r="GE170">
            <v>10</v>
          </cell>
          <cell r="GP170">
            <v>0</v>
          </cell>
          <cell r="GS170">
            <v>0</v>
          </cell>
          <cell r="GV170">
            <v>0</v>
          </cell>
          <cell r="GY170">
            <v>0</v>
          </cell>
        </row>
        <row r="183">
          <cell r="F183">
            <v>8</v>
          </cell>
          <cell r="K183">
            <v>0</v>
          </cell>
          <cell r="CH183">
            <v>0</v>
          </cell>
          <cell r="DA183">
            <v>0</v>
          </cell>
          <cell r="DE183">
            <v>0</v>
          </cell>
          <cell r="DR183">
            <v>0</v>
          </cell>
          <cell r="GE183">
            <v>0</v>
          </cell>
          <cell r="GP183">
            <v>0</v>
          </cell>
          <cell r="GS183">
            <v>0</v>
          </cell>
          <cell r="GV183">
            <v>0</v>
          </cell>
          <cell r="GY183">
            <v>0</v>
          </cell>
        </row>
        <row r="196">
          <cell r="F196">
            <v>0</v>
          </cell>
          <cell r="K196">
            <v>9</v>
          </cell>
          <cell r="CH196">
            <v>0</v>
          </cell>
          <cell r="DA196">
            <v>5</v>
          </cell>
          <cell r="DE196">
            <v>1</v>
          </cell>
          <cell r="DR196">
            <v>0</v>
          </cell>
          <cell r="GE196">
            <v>0</v>
          </cell>
          <cell r="GP196">
            <v>0</v>
          </cell>
          <cell r="GS196">
            <v>0</v>
          </cell>
          <cell r="GV196">
            <v>0</v>
          </cell>
          <cell r="GY196">
            <v>0</v>
          </cell>
        </row>
        <row r="209">
          <cell r="F209">
            <v>0</v>
          </cell>
          <cell r="K209">
            <v>0</v>
          </cell>
          <cell r="CH209">
            <v>5</v>
          </cell>
          <cell r="DA209">
            <v>5</v>
          </cell>
          <cell r="DE209">
            <v>2</v>
          </cell>
          <cell r="DR209">
            <v>0</v>
          </cell>
          <cell r="GE209">
            <v>0</v>
          </cell>
          <cell r="GP209">
            <v>0</v>
          </cell>
          <cell r="GS209">
            <v>0</v>
          </cell>
          <cell r="GV209">
            <v>0</v>
          </cell>
          <cell r="GY209">
            <v>0</v>
          </cell>
        </row>
        <row r="235">
          <cell r="F235">
            <v>0</v>
          </cell>
          <cell r="K235">
            <v>2</v>
          </cell>
          <cell r="CH235">
            <v>0</v>
          </cell>
          <cell r="DA235">
            <v>0</v>
          </cell>
          <cell r="DE235">
            <v>0</v>
          </cell>
          <cell r="DR235">
            <v>0</v>
          </cell>
          <cell r="GE235">
            <v>0</v>
          </cell>
          <cell r="GP235">
            <v>0</v>
          </cell>
          <cell r="GS235">
            <v>0</v>
          </cell>
          <cell r="GV235">
            <v>0</v>
          </cell>
          <cell r="GY235">
            <v>0</v>
          </cell>
        </row>
        <row r="274">
          <cell r="F274">
            <v>170</v>
          </cell>
          <cell r="K274">
            <v>479</v>
          </cell>
          <cell r="CH274">
            <v>69</v>
          </cell>
          <cell r="DA274">
            <v>409</v>
          </cell>
          <cell r="DE274">
            <v>200</v>
          </cell>
          <cell r="DR274">
            <v>122</v>
          </cell>
          <cell r="GE274">
            <v>131</v>
          </cell>
          <cell r="GP274">
            <v>7</v>
          </cell>
          <cell r="GS274">
            <v>1</v>
          </cell>
          <cell r="GV274">
            <v>0</v>
          </cell>
          <cell r="GY274">
            <v>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 POS TRAZADORES POR IPS"/>
      <sheetName val=" POS  OTRAS POR IPS"/>
      <sheetName val=" NO POS POR IPS"/>
    </sheetNames>
    <sheetDataSet>
      <sheetData sheetId="0">
        <row r="14">
          <cell r="K14">
            <v>756</v>
          </cell>
          <cell r="R14">
            <v>725</v>
          </cell>
          <cell r="AW14">
            <v>1</v>
          </cell>
          <cell r="BV14">
            <v>724</v>
          </cell>
          <cell r="CA14">
            <v>376</v>
          </cell>
          <cell r="CC14">
            <v>537</v>
          </cell>
          <cell r="CE14">
            <v>37</v>
          </cell>
          <cell r="CH14">
            <v>7</v>
          </cell>
          <cell r="CK14">
            <v>4</v>
          </cell>
          <cell r="CN14">
            <v>0</v>
          </cell>
          <cell r="CU14">
            <v>683</v>
          </cell>
          <cell r="CY14">
            <v>545</v>
          </cell>
          <cell r="DC14">
            <v>475</v>
          </cell>
          <cell r="DP14">
            <v>683</v>
          </cell>
          <cell r="EH14">
            <v>751</v>
          </cell>
        </row>
        <row r="27">
          <cell r="K27">
            <v>935</v>
          </cell>
          <cell r="R27">
            <v>634</v>
          </cell>
          <cell r="BV27">
            <v>638</v>
          </cell>
          <cell r="CA27">
            <v>314</v>
          </cell>
          <cell r="CC27">
            <v>556</v>
          </cell>
          <cell r="CE27">
            <v>31</v>
          </cell>
          <cell r="CH27">
            <v>6</v>
          </cell>
          <cell r="CK27">
            <v>1</v>
          </cell>
          <cell r="CN27">
            <v>0</v>
          </cell>
          <cell r="CU27">
            <v>558</v>
          </cell>
          <cell r="CY27">
            <v>484</v>
          </cell>
          <cell r="DC27">
            <v>382</v>
          </cell>
          <cell r="DP27">
            <v>570</v>
          </cell>
          <cell r="EH27">
            <v>621</v>
          </cell>
        </row>
        <row r="40">
          <cell r="K40">
            <v>4</v>
          </cell>
          <cell r="R40">
            <v>122</v>
          </cell>
          <cell r="BV40">
            <v>121</v>
          </cell>
          <cell r="CA40">
            <v>69</v>
          </cell>
          <cell r="CC40">
            <v>49</v>
          </cell>
          <cell r="CE40">
            <v>3</v>
          </cell>
          <cell r="CH40">
            <v>3</v>
          </cell>
          <cell r="CK40">
            <v>3</v>
          </cell>
          <cell r="CN40">
            <v>0</v>
          </cell>
          <cell r="CU40">
            <v>98</v>
          </cell>
          <cell r="CY40">
            <v>99</v>
          </cell>
          <cell r="DC40">
            <v>112</v>
          </cell>
          <cell r="DP40">
            <v>106</v>
          </cell>
          <cell r="EH40">
            <v>102</v>
          </cell>
        </row>
        <row r="53">
          <cell r="K53">
            <v>811</v>
          </cell>
          <cell r="R53">
            <v>476</v>
          </cell>
          <cell r="AW53">
            <v>2</v>
          </cell>
          <cell r="BV53">
            <v>478</v>
          </cell>
          <cell r="CA53">
            <v>348</v>
          </cell>
          <cell r="CC53">
            <v>194</v>
          </cell>
          <cell r="CE53">
            <v>23</v>
          </cell>
          <cell r="CH53">
            <v>8</v>
          </cell>
          <cell r="CK53">
            <v>2</v>
          </cell>
          <cell r="CN53">
            <v>0</v>
          </cell>
          <cell r="CU53">
            <v>440</v>
          </cell>
          <cell r="CY53">
            <v>441</v>
          </cell>
          <cell r="DC53">
            <v>449</v>
          </cell>
          <cell r="DP53">
            <v>469</v>
          </cell>
          <cell r="EH53">
            <v>449</v>
          </cell>
        </row>
        <row r="66">
          <cell r="K66">
            <v>14</v>
          </cell>
          <cell r="R66">
            <v>572</v>
          </cell>
          <cell r="AW66">
            <v>1</v>
          </cell>
          <cell r="BV66">
            <v>572</v>
          </cell>
          <cell r="CA66">
            <v>0</v>
          </cell>
          <cell r="CC66">
            <v>474</v>
          </cell>
          <cell r="CE66">
            <v>12</v>
          </cell>
          <cell r="CH66">
            <v>4</v>
          </cell>
          <cell r="CK66">
            <v>3</v>
          </cell>
          <cell r="CN66">
            <v>0</v>
          </cell>
          <cell r="CU66">
            <v>495</v>
          </cell>
          <cell r="CY66">
            <v>496</v>
          </cell>
          <cell r="DC66">
            <v>501</v>
          </cell>
          <cell r="DP66">
            <v>491</v>
          </cell>
          <cell r="EH66">
            <v>505</v>
          </cell>
        </row>
        <row r="79">
          <cell r="K79">
            <v>290</v>
          </cell>
          <cell r="R79">
            <v>328</v>
          </cell>
          <cell r="BV79">
            <v>328</v>
          </cell>
          <cell r="CA79">
            <v>214</v>
          </cell>
          <cell r="CC79">
            <v>103</v>
          </cell>
          <cell r="CE79">
            <v>6</v>
          </cell>
          <cell r="CH79">
            <v>3</v>
          </cell>
          <cell r="CK79">
            <v>1</v>
          </cell>
          <cell r="CN79">
            <v>0</v>
          </cell>
          <cell r="CU79">
            <v>269</v>
          </cell>
          <cell r="CY79">
            <v>270</v>
          </cell>
          <cell r="DC79">
            <v>276</v>
          </cell>
          <cell r="DP79">
            <v>284</v>
          </cell>
          <cell r="EH79">
            <v>277</v>
          </cell>
        </row>
        <row r="92">
          <cell r="K92">
            <v>182</v>
          </cell>
          <cell r="R92">
            <v>1067</v>
          </cell>
          <cell r="BV92">
            <v>1067</v>
          </cell>
          <cell r="CA92">
            <v>656</v>
          </cell>
          <cell r="CC92">
            <v>252</v>
          </cell>
          <cell r="CE92">
            <v>23</v>
          </cell>
          <cell r="CH92">
            <v>4</v>
          </cell>
          <cell r="CK92">
            <v>3</v>
          </cell>
          <cell r="CN92">
            <v>0</v>
          </cell>
          <cell r="CU92">
            <v>977</v>
          </cell>
          <cell r="CY92">
            <v>974</v>
          </cell>
          <cell r="DC92">
            <v>889</v>
          </cell>
          <cell r="DP92">
            <v>1023</v>
          </cell>
          <cell r="EH92">
            <v>1018</v>
          </cell>
        </row>
        <row r="105">
          <cell r="K105">
            <v>906</v>
          </cell>
          <cell r="R105">
            <v>1428</v>
          </cell>
          <cell r="BV105">
            <v>1426</v>
          </cell>
          <cell r="CA105">
            <v>908</v>
          </cell>
          <cell r="CC105">
            <v>481</v>
          </cell>
          <cell r="CE105">
            <v>70</v>
          </cell>
          <cell r="CH105">
            <v>22</v>
          </cell>
          <cell r="CK105">
            <v>8</v>
          </cell>
          <cell r="CN105">
            <v>0</v>
          </cell>
          <cell r="CU105">
            <v>1136</v>
          </cell>
          <cell r="CY105">
            <v>1110</v>
          </cell>
          <cell r="DC105">
            <v>1098</v>
          </cell>
          <cell r="DP105">
            <v>1228</v>
          </cell>
          <cell r="EH105">
            <v>1176</v>
          </cell>
        </row>
        <row r="118">
          <cell r="K118">
            <v>105</v>
          </cell>
          <cell r="R118">
            <v>595</v>
          </cell>
          <cell r="AW118">
            <v>2</v>
          </cell>
          <cell r="BV118">
            <v>597</v>
          </cell>
          <cell r="CA118">
            <v>399</v>
          </cell>
          <cell r="CC118">
            <v>174</v>
          </cell>
          <cell r="CE118">
            <v>32</v>
          </cell>
          <cell r="CH118">
            <v>5</v>
          </cell>
          <cell r="CK118">
            <v>4</v>
          </cell>
          <cell r="CN118">
            <v>0</v>
          </cell>
          <cell r="CU118">
            <v>434</v>
          </cell>
          <cell r="CY118">
            <v>406</v>
          </cell>
          <cell r="DC118">
            <v>468</v>
          </cell>
          <cell r="DP118">
            <v>455</v>
          </cell>
          <cell r="EH118">
            <v>460</v>
          </cell>
        </row>
        <row r="131">
          <cell r="K131">
            <v>188</v>
          </cell>
          <cell r="R131">
            <v>760</v>
          </cell>
          <cell r="BV131">
            <v>761</v>
          </cell>
          <cell r="CA131">
            <v>346</v>
          </cell>
          <cell r="CC131">
            <v>349</v>
          </cell>
          <cell r="CE131">
            <v>20</v>
          </cell>
          <cell r="CH131">
            <v>10</v>
          </cell>
          <cell r="CK131">
            <v>0</v>
          </cell>
          <cell r="CN131">
            <v>0</v>
          </cell>
          <cell r="CU131">
            <v>620</v>
          </cell>
          <cell r="CY131">
            <v>615</v>
          </cell>
          <cell r="DC131">
            <v>690</v>
          </cell>
          <cell r="DP131">
            <v>634</v>
          </cell>
          <cell r="EH131">
            <v>644</v>
          </cell>
        </row>
        <row r="144">
          <cell r="K144">
            <v>499</v>
          </cell>
          <cell r="R144">
            <v>1114</v>
          </cell>
          <cell r="BV144">
            <v>1116</v>
          </cell>
          <cell r="CA144">
            <v>557</v>
          </cell>
          <cell r="CC144">
            <v>519</v>
          </cell>
          <cell r="CE144">
            <v>50</v>
          </cell>
          <cell r="CH144">
            <v>12</v>
          </cell>
          <cell r="CK144">
            <v>4</v>
          </cell>
          <cell r="CN144">
            <v>0</v>
          </cell>
          <cell r="CU144">
            <v>851</v>
          </cell>
          <cell r="CY144">
            <v>829</v>
          </cell>
          <cell r="DC144">
            <v>829</v>
          </cell>
          <cell r="DP144">
            <v>927</v>
          </cell>
          <cell r="EH144">
            <v>860</v>
          </cell>
        </row>
        <row r="157">
          <cell r="K157">
            <v>1078</v>
          </cell>
          <cell r="R157">
            <v>317</v>
          </cell>
          <cell r="BV157">
            <v>316</v>
          </cell>
          <cell r="CA157">
            <v>84</v>
          </cell>
          <cell r="CC157">
            <v>313</v>
          </cell>
          <cell r="CE157">
            <v>7</v>
          </cell>
          <cell r="CH157">
            <v>4</v>
          </cell>
          <cell r="CK157">
            <v>0</v>
          </cell>
          <cell r="CN157">
            <v>0</v>
          </cell>
          <cell r="CU157">
            <v>288</v>
          </cell>
          <cell r="CY157">
            <v>272</v>
          </cell>
          <cell r="DC157">
            <v>202</v>
          </cell>
          <cell r="DP157">
            <v>313</v>
          </cell>
          <cell r="EH157">
            <v>307</v>
          </cell>
        </row>
        <row r="170">
          <cell r="K170">
            <v>1510</v>
          </cell>
          <cell r="R170">
            <v>221</v>
          </cell>
          <cell r="BV170">
            <v>221</v>
          </cell>
          <cell r="CA170">
            <v>82</v>
          </cell>
          <cell r="CC170">
            <v>188</v>
          </cell>
          <cell r="CE170">
            <v>26</v>
          </cell>
          <cell r="CH170">
            <v>4</v>
          </cell>
          <cell r="CK170">
            <v>1</v>
          </cell>
          <cell r="CN170">
            <v>1</v>
          </cell>
          <cell r="CU170">
            <v>164</v>
          </cell>
          <cell r="CY170">
            <v>149</v>
          </cell>
          <cell r="DC170">
            <v>182</v>
          </cell>
          <cell r="DP170">
            <v>163</v>
          </cell>
          <cell r="EH170">
            <v>166</v>
          </cell>
        </row>
        <row r="183">
          <cell r="K183">
            <v>581</v>
          </cell>
          <cell r="R183">
            <v>82</v>
          </cell>
          <cell r="BV183">
            <v>82</v>
          </cell>
          <cell r="CA183">
            <v>48</v>
          </cell>
          <cell r="CC183">
            <v>39</v>
          </cell>
          <cell r="CE183">
            <v>4</v>
          </cell>
          <cell r="CH183">
            <v>0</v>
          </cell>
          <cell r="CK183">
            <v>1</v>
          </cell>
          <cell r="CN183">
            <v>0</v>
          </cell>
          <cell r="CU183">
            <v>87</v>
          </cell>
          <cell r="CY183">
            <v>86</v>
          </cell>
          <cell r="DC183">
            <v>71</v>
          </cell>
          <cell r="DP183">
            <v>87</v>
          </cell>
          <cell r="EH183">
            <v>91</v>
          </cell>
        </row>
        <row r="196">
          <cell r="K196">
            <v>1</v>
          </cell>
          <cell r="R196">
            <v>462</v>
          </cell>
          <cell r="AW196">
            <v>1</v>
          </cell>
          <cell r="BV196">
            <v>463</v>
          </cell>
          <cell r="CA196">
            <v>174</v>
          </cell>
          <cell r="CC196">
            <v>203</v>
          </cell>
          <cell r="CE196">
            <v>14</v>
          </cell>
          <cell r="CH196">
            <v>3</v>
          </cell>
          <cell r="CK196">
            <v>2</v>
          </cell>
          <cell r="CN196">
            <v>0</v>
          </cell>
          <cell r="CU196">
            <v>297</v>
          </cell>
          <cell r="CY196">
            <v>291</v>
          </cell>
          <cell r="DC196">
            <v>287</v>
          </cell>
          <cell r="DP196">
            <v>297</v>
          </cell>
          <cell r="EH196">
            <v>312</v>
          </cell>
        </row>
        <row r="209">
          <cell r="K209">
            <v>413</v>
          </cell>
          <cell r="R209">
            <v>567</v>
          </cell>
          <cell r="BV209">
            <v>566</v>
          </cell>
          <cell r="CA209">
            <v>288</v>
          </cell>
          <cell r="CC209">
            <v>298</v>
          </cell>
          <cell r="CE209">
            <v>17</v>
          </cell>
          <cell r="CH209">
            <v>6</v>
          </cell>
          <cell r="CK209">
            <v>0</v>
          </cell>
          <cell r="CN209">
            <v>0</v>
          </cell>
          <cell r="CU209">
            <v>454</v>
          </cell>
          <cell r="CY209">
            <v>444</v>
          </cell>
          <cell r="DC209">
            <v>394</v>
          </cell>
          <cell r="DP209">
            <v>443</v>
          </cell>
          <cell r="EH209">
            <v>466</v>
          </cell>
        </row>
        <row r="222">
          <cell r="K222">
            <v>0</v>
          </cell>
          <cell r="R222">
            <v>11</v>
          </cell>
          <cell r="BV222">
            <v>11</v>
          </cell>
          <cell r="CA222">
            <v>6</v>
          </cell>
          <cell r="CC222">
            <v>2</v>
          </cell>
          <cell r="CE222">
            <v>0</v>
          </cell>
          <cell r="CH222">
            <v>0</v>
          </cell>
          <cell r="CK222">
            <v>0</v>
          </cell>
          <cell r="CN222">
            <v>0</v>
          </cell>
          <cell r="CU222">
            <v>10</v>
          </cell>
          <cell r="CY222">
            <v>10</v>
          </cell>
          <cell r="DC222">
            <v>20</v>
          </cell>
          <cell r="DP222">
            <v>10</v>
          </cell>
          <cell r="EH222">
            <v>10</v>
          </cell>
        </row>
        <row r="235">
          <cell r="K235">
            <v>351</v>
          </cell>
          <cell r="R235">
            <v>714</v>
          </cell>
          <cell r="BV235">
            <v>713</v>
          </cell>
          <cell r="CA235">
            <v>500</v>
          </cell>
          <cell r="CC235">
            <v>207</v>
          </cell>
          <cell r="CE235">
            <v>15</v>
          </cell>
          <cell r="CH235">
            <v>6</v>
          </cell>
          <cell r="CK235">
            <v>1</v>
          </cell>
          <cell r="CN235">
            <v>0</v>
          </cell>
          <cell r="CU235">
            <v>525</v>
          </cell>
          <cell r="CY235">
            <v>526</v>
          </cell>
          <cell r="DC235">
            <v>525</v>
          </cell>
          <cell r="DP235">
            <v>570</v>
          </cell>
          <cell r="EH235">
            <v>542</v>
          </cell>
        </row>
        <row r="248">
          <cell r="K248">
            <v>593</v>
          </cell>
          <cell r="R248">
            <v>1105</v>
          </cell>
          <cell r="AW248">
            <v>3</v>
          </cell>
          <cell r="BV248">
            <v>1104</v>
          </cell>
          <cell r="CA248">
            <v>495</v>
          </cell>
          <cell r="CC248">
            <v>497</v>
          </cell>
          <cell r="CE248">
            <v>21</v>
          </cell>
          <cell r="CH248">
            <v>7</v>
          </cell>
          <cell r="CK248">
            <v>6</v>
          </cell>
          <cell r="CN248">
            <v>0</v>
          </cell>
          <cell r="CU248">
            <v>909</v>
          </cell>
          <cell r="CY248">
            <v>898</v>
          </cell>
          <cell r="DC248">
            <v>948</v>
          </cell>
          <cell r="DP248">
            <v>964</v>
          </cell>
          <cell r="EH248">
            <v>919</v>
          </cell>
        </row>
        <row r="261">
          <cell r="K261">
            <v>0</v>
          </cell>
          <cell r="R261">
            <v>2</v>
          </cell>
          <cell r="BV261">
            <v>2</v>
          </cell>
          <cell r="CA261">
            <v>6</v>
          </cell>
          <cell r="CC261">
            <v>0</v>
          </cell>
          <cell r="CE261">
            <v>0</v>
          </cell>
          <cell r="CH261">
            <v>0</v>
          </cell>
          <cell r="CK261">
            <v>0</v>
          </cell>
          <cell r="CN261">
            <v>0</v>
          </cell>
          <cell r="CU261">
            <v>1</v>
          </cell>
          <cell r="CY261">
            <v>2</v>
          </cell>
          <cell r="DC261">
            <v>1</v>
          </cell>
          <cell r="DP261">
            <v>2</v>
          </cell>
          <cell r="EH261">
            <v>2</v>
          </cell>
        </row>
        <row r="274">
          <cell r="K274">
            <v>9217</v>
          </cell>
          <cell r="R274">
            <v>11302</v>
          </cell>
          <cell r="AW274">
            <v>10</v>
          </cell>
          <cell r="BV274">
            <v>11306</v>
          </cell>
          <cell r="CA274">
            <v>5870</v>
          </cell>
          <cell r="CC274">
            <v>5435</v>
          </cell>
          <cell r="CE274">
            <v>411</v>
          </cell>
          <cell r="CH274">
            <v>114</v>
          </cell>
          <cell r="CK274">
            <v>44</v>
          </cell>
          <cell r="CN274">
            <v>1</v>
          </cell>
          <cell r="CU274">
            <v>9296</v>
          </cell>
          <cell r="CY274">
            <v>8947</v>
          </cell>
          <cell r="DC274">
            <v>8799</v>
          </cell>
          <cell r="DP274">
            <v>9719</v>
          </cell>
          <cell r="EH274">
            <v>9678</v>
          </cell>
        </row>
      </sheetData>
      <sheetData sheetId="1">
        <row r="14">
          <cell r="AA14">
            <v>1</v>
          </cell>
        </row>
        <row r="27">
          <cell r="AA27">
            <v>102</v>
          </cell>
        </row>
        <row r="53">
          <cell r="AA53">
            <v>19</v>
          </cell>
        </row>
        <row r="157">
          <cell r="AA157">
            <v>26</v>
          </cell>
        </row>
        <row r="248">
          <cell r="AA248">
            <v>2</v>
          </cell>
        </row>
        <row r="274">
          <cell r="AA274">
            <v>151</v>
          </cell>
        </row>
      </sheetData>
      <sheetData sheetId="2">
        <row r="14">
          <cell r="F14">
            <v>12</v>
          </cell>
          <cell r="K14">
            <v>225</v>
          </cell>
          <cell r="CH14">
            <v>26</v>
          </cell>
          <cell r="DA14">
            <v>228</v>
          </cell>
          <cell r="DE14">
            <v>117</v>
          </cell>
          <cell r="DR14">
            <v>38</v>
          </cell>
          <cell r="GE14">
            <v>57</v>
          </cell>
          <cell r="GP14">
            <v>4</v>
          </cell>
          <cell r="GS14">
            <v>44</v>
          </cell>
          <cell r="GV14">
            <v>4</v>
          </cell>
          <cell r="GY14">
            <v>1</v>
          </cell>
        </row>
        <row r="27">
          <cell r="F27">
            <v>105</v>
          </cell>
          <cell r="K27">
            <v>168</v>
          </cell>
          <cell r="CH27">
            <v>17</v>
          </cell>
          <cell r="DA27">
            <v>146</v>
          </cell>
          <cell r="DE27">
            <v>79</v>
          </cell>
          <cell r="DR27">
            <v>38</v>
          </cell>
          <cell r="GE27">
            <v>55</v>
          </cell>
          <cell r="GP27">
            <v>4</v>
          </cell>
          <cell r="GS27">
            <v>38</v>
          </cell>
          <cell r="GV27">
            <v>4</v>
          </cell>
          <cell r="GY27">
            <v>1</v>
          </cell>
        </row>
        <row r="53">
          <cell r="F53">
            <v>9</v>
          </cell>
          <cell r="K53">
            <v>1</v>
          </cell>
        </row>
        <row r="105">
          <cell r="K105">
            <v>14</v>
          </cell>
          <cell r="CH105">
            <v>0</v>
          </cell>
          <cell r="DA105">
            <v>12</v>
          </cell>
          <cell r="DE105">
            <v>12</v>
          </cell>
          <cell r="DR105">
            <v>0</v>
          </cell>
          <cell r="GE105">
            <v>2</v>
          </cell>
          <cell r="GP105">
            <v>0</v>
          </cell>
          <cell r="GS105">
            <v>1</v>
          </cell>
        </row>
        <row r="118">
          <cell r="K118">
            <v>36</v>
          </cell>
          <cell r="CH118">
            <v>0</v>
          </cell>
          <cell r="DA118">
            <v>33</v>
          </cell>
          <cell r="DE118">
            <v>35</v>
          </cell>
          <cell r="DR118">
            <v>0</v>
          </cell>
          <cell r="GE118">
            <v>7</v>
          </cell>
          <cell r="GP118">
            <v>1</v>
          </cell>
          <cell r="GS118">
            <v>1</v>
          </cell>
          <cell r="GV118">
            <v>2</v>
          </cell>
        </row>
        <row r="131">
          <cell r="K131">
            <v>11</v>
          </cell>
          <cell r="CH131">
            <v>2</v>
          </cell>
          <cell r="DA131">
            <v>4</v>
          </cell>
          <cell r="DE131">
            <v>3</v>
          </cell>
          <cell r="DR131">
            <v>0</v>
          </cell>
          <cell r="GE131">
            <v>3</v>
          </cell>
        </row>
        <row r="144">
          <cell r="F144">
            <v>1</v>
          </cell>
          <cell r="K144">
            <v>15</v>
          </cell>
          <cell r="CH144">
            <v>2</v>
          </cell>
          <cell r="CQ144">
            <v>1</v>
          </cell>
          <cell r="DA144">
            <v>14</v>
          </cell>
          <cell r="DE144">
            <v>7</v>
          </cell>
          <cell r="DR144">
            <v>1</v>
          </cell>
          <cell r="GE144">
            <v>1</v>
          </cell>
          <cell r="GS144">
            <v>2</v>
          </cell>
        </row>
        <row r="157">
          <cell r="F157">
            <v>26</v>
          </cell>
          <cell r="K157">
            <v>10</v>
          </cell>
          <cell r="CH157">
            <v>1</v>
          </cell>
          <cell r="DA157">
            <v>16</v>
          </cell>
          <cell r="DE157">
            <v>8</v>
          </cell>
          <cell r="DR157">
            <v>0</v>
          </cell>
          <cell r="GE157">
            <v>0</v>
          </cell>
        </row>
        <row r="170">
          <cell r="K170">
            <v>15</v>
          </cell>
          <cell r="CH170">
            <v>0</v>
          </cell>
          <cell r="DA170">
            <v>11</v>
          </cell>
          <cell r="DE170">
            <v>2</v>
          </cell>
          <cell r="DR170">
            <v>9</v>
          </cell>
          <cell r="GE170">
            <v>1</v>
          </cell>
        </row>
        <row r="183">
          <cell r="F183">
            <v>37</v>
          </cell>
          <cell r="K183">
            <v>0</v>
          </cell>
          <cell r="CH183">
            <v>0</v>
          </cell>
          <cell r="DA183">
            <v>0</v>
          </cell>
          <cell r="DE183">
            <v>0</v>
          </cell>
          <cell r="DR183">
            <v>0</v>
          </cell>
          <cell r="GE183">
            <v>0</v>
          </cell>
        </row>
        <row r="196">
          <cell r="K196">
            <v>11</v>
          </cell>
          <cell r="CH196">
            <v>0</v>
          </cell>
          <cell r="DA196">
            <v>8</v>
          </cell>
          <cell r="DE196">
            <v>5</v>
          </cell>
          <cell r="DR196">
            <v>0</v>
          </cell>
          <cell r="GE196">
            <v>1</v>
          </cell>
        </row>
        <row r="209">
          <cell r="K209">
            <v>1</v>
          </cell>
          <cell r="CH209">
            <v>2</v>
          </cell>
          <cell r="DA209">
            <v>0</v>
          </cell>
          <cell r="DE209">
            <v>0</v>
          </cell>
          <cell r="DR209">
            <v>0</v>
          </cell>
          <cell r="GE209">
            <v>0</v>
          </cell>
        </row>
        <row r="222">
          <cell r="CH222">
            <v>0</v>
          </cell>
          <cell r="DA222">
            <v>0</v>
          </cell>
          <cell r="DE222">
            <v>0</v>
          </cell>
          <cell r="DR222">
            <v>0</v>
          </cell>
          <cell r="GE222">
            <v>0</v>
          </cell>
        </row>
        <row r="235">
          <cell r="K235">
            <v>1</v>
          </cell>
          <cell r="CH235">
            <v>0</v>
          </cell>
          <cell r="DA235">
            <v>0</v>
          </cell>
          <cell r="DE235">
            <v>0</v>
          </cell>
          <cell r="DR235">
            <v>0</v>
          </cell>
          <cell r="GE235">
            <v>0</v>
          </cell>
        </row>
        <row r="274">
          <cell r="F274">
            <v>190</v>
          </cell>
          <cell r="K274">
            <v>508</v>
          </cell>
          <cell r="CH274">
            <v>50</v>
          </cell>
          <cell r="CQ274">
            <v>1</v>
          </cell>
          <cell r="DA274">
            <v>472</v>
          </cell>
          <cell r="DE274">
            <v>268</v>
          </cell>
          <cell r="DR274">
            <v>86</v>
          </cell>
          <cell r="GE274">
            <v>127</v>
          </cell>
          <cell r="GP274">
            <v>9</v>
          </cell>
          <cell r="GS274">
            <v>86</v>
          </cell>
          <cell r="GV274">
            <v>10</v>
          </cell>
          <cell r="GY274">
            <v>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 POS TRAZADORES POR IPS"/>
      <sheetName val=" POS  OTRAS POR IPS"/>
      <sheetName val=" NO POS POR IPS"/>
    </sheetNames>
    <sheetDataSet>
      <sheetData sheetId="0">
        <row r="222">
          <cell r="K222">
            <v>0</v>
          </cell>
          <cell r="R222">
            <v>7</v>
          </cell>
          <cell r="BV222">
            <v>7</v>
          </cell>
          <cell r="CA222">
            <v>2</v>
          </cell>
          <cell r="CC222">
            <v>3</v>
          </cell>
          <cell r="CE222">
            <v>2</v>
          </cell>
          <cell r="CH222">
            <v>0</v>
          </cell>
          <cell r="CK222">
            <v>0</v>
          </cell>
          <cell r="CN222">
            <v>0</v>
          </cell>
          <cell r="CU222">
            <v>14</v>
          </cell>
          <cell r="CY222">
            <v>14</v>
          </cell>
          <cell r="DC222">
            <v>6</v>
          </cell>
          <cell r="DP222">
            <v>14</v>
          </cell>
          <cell r="EH222">
            <v>14</v>
          </cell>
        </row>
        <row r="274">
          <cell r="R274">
            <v>9624</v>
          </cell>
          <cell r="AW274">
            <v>9</v>
          </cell>
        </row>
      </sheetData>
      <sheetData sheetId="2">
        <row r="274">
          <cell r="F274">
            <v>170</v>
          </cell>
          <cell r="K274">
            <v>479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 POS TRAZADORES POR IPS"/>
      <sheetName val=" POS  OTRAS POR IPS"/>
      <sheetName val=" NO POS POR IPS"/>
    </sheetNames>
    <sheetDataSet>
      <sheetData sheetId="0">
        <row r="14">
          <cell r="K14">
            <v>742</v>
          </cell>
          <cell r="R14">
            <v>693</v>
          </cell>
          <cell r="BV14">
            <v>692</v>
          </cell>
          <cell r="CA14">
            <v>338</v>
          </cell>
          <cell r="CC14">
            <v>391</v>
          </cell>
          <cell r="CE14">
            <v>34</v>
          </cell>
          <cell r="CH14">
            <v>7</v>
          </cell>
          <cell r="CK14">
            <v>1</v>
          </cell>
          <cell r="CN14">
            <v>2</v>
          </cell>
          <cell r="CU14">
            <v>637</v>
          </cell>
          <cell r="CY14">
            <v>521</v>
          </cell>
          <cell r="DC14">
            <v>547</v>
          </cell>
          <cell r="DP14">
            <v>630</v>
          </cell>
          <cell r="EH14">
            <v>688</v>
          </cell>
        </row>
        <row r="27">
          <cell r="K27">
            <v>839</v>
          </cell>
          <cell r="R27">
            <v>603</v>
          </cell>
          <cell r="AW27">
            <v>1</v>
          </cell>
          <cell r="BV27">
            <v>606</v>
          </cell>
          <cell r="CA27">
            <v>331</v>
          </cell>
          <cell r="CC27">
            <v>337</v>
          </cell>
          <cell r="CE27">
            <v>13</v>
          </cell>
          <cell r="CH27">
            <v>3</v>
          </cell>
          <cell r="CK27">
            <v>1</v>
          </cell>
          <cell r="CN27">
            <v>0</v>
          </cell>
          <cell r="CU27">
            <v>500</v>
          </cell>
          <cell r="CY27">
            <v>428</v>
          </cell>
          <cell r="DC27">
            <v>381</v>
          </cell>
          <cell r="DP27">
            <v>514</v>
          </cell>
          <cell r="EH27">
            <v>586</v>
          </cell>
        </row>
        <row r="40">
          <cell r="K40">
            <v>3</v>
          </cell>
          <cell r="R40">
            <v>124</v>
          </cell>
          <cell r="AW40">
            <v>1</v>
          </cell>
          <cell r="BV40">
            <v>124</v>
          </cell>
          <cell r="CA40">
            <v>65</v>
          </cell>
          <cell r="CC40">
            <v>17</v>
          </cell>
          <cell r="CE40">
            <v>7</v>
          </cell>
          <cell r="CH40">
            <v>3</v>
          </cell>
          <cell r="CK40">
            <v>1</v>
          </cell>
          <cell r="CN40">
            <v>0</v>
          </cell>
          <cell r="CU40">
            <v>115</v>
          </cell>
          <cell r="CY40">
            <v>117</v>
          </cell>
          <cell r="DC40">
            <v>90</v>
          </cell>
          <cell r="DP40">
            <v>117</v>
          </cell>
          <cell r="EH40">
            <v>116</v>
          </cell>
        </row>
        <row r="53">
          <cell r="K53">
            <v>929</v>
          </cell>
          <cell r="R53">
            <v>534</v>
          </cell>
          <cell r="AW53">
            <v>1</v>
          </cell>
          <cell r="BV53">
            <v>536</v>
          </cell>
          <cell r="CA53">
            <v>269</v>
          </cell>
          <cell r="CC53">
            <v>75</v>
          </cell>
          <cell r="CE53">
            <v>12</v>
          </cell>
          <cell r="CH53">
            <v>11</v>
          </cell>
          <cell r="CK53">
            <v>3</v>
          </cell>
          <cell r="CN53">
            <v>0</v>
          </cell>
          <cell r="CU53">
            <v>391</v>
          </cell>
          <cell r="CY53">
            <v>393</v>
          </cell>
          <cell r="DC53">
            <v>436</v>
          </cell>
          <cell r="DP53">
            <v>398</v>
          </cell>
          <cell r="EH53">
            <v>404</v>
          </cell>
        </row>
        <row r="66">
          <cell r="K66">
            <v>12</v>
          </cell>
          <cell r="R66">
            <v>546</v>
          </cell>
          <cell r="AW66">
            <v>1</v>
          </cell>
          <cell r="BV66">
            <v>547</v>
          </cell>
          <cell r="CA66">
            <v>0</v>
          </cell>
          <cell r="CC66">
            <v>433</v>
          </cell>
          <cell r="CE66">
            <v>8</v>
          </cell>
          <cell r="CH66">
            <v>8</v>
          </cell>
          <cell r="CK66">
            <v>3</v>
          </cell>
          <cell r="CN66">
            <v>0</v>
          </cell>
          <cell r="CU66">
            <v>457</v>
          </cell>
          <cell r="CY66">
            <v>454</v>
          </cell>
          <cell r="DC66">
            <v>404</v>
          </cell>
          <cell r="DP66">
            <v>478</v>
          </cell>
          <cell r="EH66">
            <v>473</v>
          </cell>
        </row>
        <row r="79">
          <cell r="K79">
            <v>336</v>
          </cell>
          <cell r="R79">
            <v>330</v>
          </cell>
          <cell r="AW79">
            <v>1</v>
          </cell>
          <cell r="BV79">
            <v>333</v>
          </cell>
          <cell r="CA79">
            <v>246</v>
          </cell>
          <cell r="CC79">
            <v>52</v>
          </cell>
          <cell r="CE79">
            <v>3</v>
          </cell>
          <cell r="CH79">
            <v>1</v>
          </cell>
          <cell r="CK79">
            <v>1</v>
          </cell>
          <cell r="CN79">
            <v>0</v>
          </cell>
          <cell r="CU79">
            <v>278</v>
          </cell>
          <cell r="CY79">
            <v>278</v>
          </cell>
          <cell r="DC79">
            <v>275</v>
          </cell>
          <cell r="DP79">
            <v>288</v>
          </cell>
          <cell r="EH79">
            <v>284</v>
          </cell>
        </row>
        <row r="92">
          <cell r="K92">
            <v>128</v>
          </cell>
          <cell r="R92">
            <v>1000</v>
          </cell>
          <cell r="AW92">
            <v>1</v>
          </cell>
          <cell r="BV92">
            <v>1003</v>
          </cell>
          <cell r="CA92">
            <v>599</v>
          </cell>
          <cell r="CC92">
            <v>212</v>
          </cell>
          <cell r="CE92">
            <v>22</v>
          </cell>
          <cell r="CH92">
            <v>13</v>
          </cell>
          <cell r="CK92">
            <v>4</v>
          </cell>
          <cell r="CN92">
            <v>0</v>
          </cell>
          <cell r="CU92">
            <v>896</v>
          </cell>
          <cell r="CY92">
            <v>895</v>
          </cell>
          <cell r="DC92">
            <v>793</v>
          </cell>
          <cell r="DP92">
            <v>891</v>
          </cell>
          <cell r="EH92">
            <v>924</v>
          </cell>
        </row>
        <row r="105">
          <cell r="K105">
            <v>893</v>
          </cell>
          <cell r="R105">
            <v>1455</v>
          </cell>
          <cell r="AW105">
            <v>1</v>
          </cell>
          <cell r="BV105">
            <v>1459</v>
          </cell>
          <cell r="CA105">
            <v>832</v>
          </cell>
          <cell r="CC105">
            <v>309</v>
          </cell>
          <cell r="CE105">
            <v>44</v>
          </cell>
          <cell r="CH105">
            <v>15</v>
          </cell>
          <cell r="CK105">
            <v>8</v>
          </cell>
          <cell r="CN105">
            <v>0</v>
          </cell>
          <cell r="CU105">
            <v>979</v>
          </cell>
          <cell r="CY105">
            <v>976</v>
          </cell>
          <cell r="DC105">
            <v>1028</v>
          </cell>
          <cell r="DP105">
            <v>1015</v>
          </cell>
          <cell r="EH105">
            <v>1021</v>
          </cell>
        </row>
        <row r="118">
          <cell r="K118">
            <v>90</v>
          </cell>
          <cell r="R118">
            <v>585</v>
          </cell>
          <cell r="BV118">
            <v>586</v>
          </cell>
          <cell r="CA118">
            <v>314</v>
          </cell>
          <cell r="CC118">
            <v>152</v>
          </cell>
          <cell r="CE118">
            <v>16</v>
          </cell>
          <cell r="CH118">
            <v>6</v>
          </cell>
          <cell r="CK118">
            <v>3</v>
          </cell>
          <cell r="CN118">
            <v>0</v>
          </cell>
          <cell r="CU118">
            <v>419</v>
          </cell>
          <cell r="CY118">
            <v>392</v>
          </cell>
          <cell r="DC118">
            <v>381</v>
          </cell>
          <cell r="DP118">
            <v>444</v>
          </cell>
          <cell r="EH118">
            <v>442</v>
          </cell>
        </row>
        <row r="131">
          <cell r="K131">
            <v>221</v>
          </cell>
          <cell r="R131">
            <v>716</v>
          </cell>
          <cell r="AW131">
            <v>0</v>
          </cell>
          <cell r="BV131">
            <v>715</v>
          </cell>
          <cell r="CA131">
            <v>350</v>
          </cell>
          <cell r="CC131">
            <v>254</v>
          </cell>
          <cell r="CE131">
            <v>13</v>
          </cell>
          <cell r="CH131">
            <v>8</v>
          </cell>
          <cell r="CK131">
            <v>4</v>
          </cell>
          <cell r="CN131">
            <v>0</v>
          </cell>
          <cell r="CU131">
            <v>594</v>
          </cell>
          <cell r="CY131">
            <v>588</v>
          </cell>
          <cell r="DC131">
            <v>597</v>
          </cell>
          <cell r="DP131">
            <v>604</v>
          </cell>
          <cell r="EH131">
            <v>613</v>
          </cell>
        </row>
        <row r="144">
          <cell r="K144">
            <v>501</v>
          </cell>
          <cell r="R144">
            <v>1020</v>
          </cell>
          <cell r="AW144">
            <v>1</v>
          </cell>
          <cell r="BV144">
            <v>1021</v>
          </cell>
          <cell r="CA144">
            <v>593</v>
          </cell>
          <cell r="CC144">
            <v>277</v>
          </cell>
          <cell r="CE144">
            <v>28</v>
          </cell>
          <cell r="CH144">
            <v>11</v>
          </cell>
          <cell r="CK144">
            <v>6</v>
          </cell>
          <cell r="CN144">
            <v>0</v>
          </cell>
          <cell r="CU144">
            <v>803</v>
          </cell>
          <cell r="CY144">
            <v>788</v>
          </cell>
          <cell r="DC144">
            <v>832</v>
          </cell>
          <cell r="DP144">
            <v>862</v>
          </cell>
          <cell r="EH144">
            <v>838</v>
          </cell>
        </row>
        <row r="157">
          <cell r="K157">
            <v>1082</v>
          </cell>
          <cell r="R157">
            <v>321</v>
          </cell>
          <cell r="AW157">
            <v>2</v>
          </cell>
          <cell r="BV157">
            <v>324</v>
          </cell>
          <cell r="CA157">
            <v>43</v>
          </cell>
          <cell r="CC157">
            <v>291</v>
          </cell>
          <cell r="CE157">
            <v>21</v>
          </cell>
          <cell r="CH157">
            <v>4</v>
          </cell>
          <cell r="CK157">
            <v>1</v>
          </cell>
          <cell r="CN157">
            <v>0</v>
          </cell>
          <cell r="CU157">
            <v>235</v>
          </cell>
          <cell r="CY157">
            <v>225</v>
          </cell>
          <cell r="DC157">
            <v>199</v>
          </cell>
          <cell r="DP157">
            <v>249</v>
          </cell>
          <cell r="EH157">
            <v>238</v>
          </cell>
        </row>
        <row r="170">
          <cell r="K170">
            <v>1555</v>
          </cell>
          <cell r="R170">
            <v>275</v>
          </cell>
          <cell r="BV170">
            <v>277</v>
          </cell>
          <cell r="CA170">
            <v>62</v>
          </cell>
          <cell r="CC170">
            <v>174</v>
          </cell>
          <cell r="CE170">
            <v>3</v>
          </cell>
          <cell r="CH170">
            <v>0</v>
          </cell>
          <cell r="CK170">
            <v>0</v>
          </cell>
          <cell r="CN170">
            <v>0</v>
          </cell>
          <cell r="CU170">
            <v>163</v>
          </cell>
          <cell r="CY170">
            <v>145</v>
          </cell>
          <cell r="DC170">
            <v>142</v>
          </cell>
          <cell r="DP170">
            <v>143</v>
          </cell>
          <cell r="EH170">
            <v>161</v>
          </cell>
        </row>
        <row r="183">
          <cell r="K183">
            <v>620</v>
          </cell>
          <cell r="R183">
            <v>79</v>
          </cell>
          <cell r="BV183">
            <v>79</v>
          </cell>
          <cell r="CA183">
            <v>49</v>
          </cell>
          <cell r="CC183">
            <v>22</v>
          </cell>
          <cell r="CE183">
            <v>6</v>
          </cell>
          <cell r="CH183">
            <v>4</v>
          </cell>
          <cell r="CK183">
            <v>1</v>
          </cell>
          <cell r="CN183">
            <v>0</v>
          </cell>
          <cell r="CU183">
            <v>82</v>
          </cell>
          <cell r="CY183">
            <v>84</v>
          </cell>
          <cell r="DC183">
            <v>63</v>
          </cell>
          <cell r="DP183">
            <v>85</v>
          </cell>
          <cell r="EH183">
            <v>90</v>
          </cell>
        </row>
        <row r="196">
          <cell r="K196">
            <v>0</v>
          </cell>
          <cell r="R196">
            <v>390</v>
          </cell>
          <cell r="BV196">
            <v>389</v>
          </cell>
          <cell r="CA196">
            <v>139</v>
          </cell>
          <cell r="CC196">
            <v>155</v>
          </cell>
          <cell r="CE196">
            <v>8</v>
          </cell>
          <cell r="CH196">
            <v>0</v>
          </cell>
          <cell r="CK196">
            <v>0</v>
          </cell>
          <cell r="CN196">
            <v>0</v>
          </cell>
          <cell r="CU196">
            <v>305</v>
          </cell>
          <cell r="CY196">
            <v>291</v>
          </cell>
          <cell r="DC196">
            <v>307</v>
          </cell>
          <cell r="DP196">
            <v>305</v>
          </cell>
          <cell r="EH196">
            <v>309</v>
          </cell>
        </row>
        <row r="209">
          <cell r="K209">
            <v>401</v>
          </cell>
          <cell r="R209">
            <v>595</v>
          </cell>
          <cell r="BV209">
            <v>601</v>
          </cell>
          <cell r="CA209">
            <v>210</v>
          </cell>
          <cell r="CC209">
            <v>217</v>
          </cell>
          <cell r="CE209">
            <v>11</v>
          </cell>
          <cell r="CH209">
            <v>7</v>
          </cell>
          <cell r="CK209">
            <v>0</v>
          </cell>
          <cell r="CN209">
            <v>0</v>
          </cell>
          <cell r="CU209">
            <v>439</v>
          </cell>
          <cell r="CY209">
            <v>431</v>
          </cell>
          <cell r="DC209">
            <v>383</v>
          </cell>
          <cell r="DP209">
            <v>422</v>
          </cell>
          <cell r="EH209">
            <v>448</v>
          </cell>
        </row>
        <row r="222">
          <cell r="K222">
            <v>0</v>
          </cell>
          <cell r="R222">
            <v>8</v>
          </cell>
          <cell r="BV222">
            <v>8</v>
          </cell>
          <cell r="CA222">
            <v>8</v>
          </cell>
          <cell r="CC222">
            <v>2</v>
          </cell>
          <cell r="CE222">
            <v>1</v>
          </cell>
          <cell r="CH222">
            <v>0</v>
          </cell>
          <cell r="CK222">
            <v>0</v>
          </cell>
          <cell r="CN222">
            <v>0</v>
          </cell>
          <cell r="CU222">
            <v>9</v>
          </cell>
          <cell r="CY222">
            <v>8</v>
          </cell>
          <cell r="DC222">
            <v>21</v>
          </cell>
          <cell r="DP222">
            <v>8</v>
          </cell>
          <cell r="EH222">
            <v>8</v>
          </cell>
        </row>
        <row r="235">
          <cell r="K235">
            <v>333</v>
          </cell>
          <cell r="R235">
            <v>716</v>
          </cell>
          <cell r="AW235">
            <v>2</v>
          </cell>
          <cell r="BV235">
            <v>717</v>
          </cell>
          <cell r="CA235">
            <v>489</v>
          </cell>
          <cell r="CC235">
            <v>71</v>
          </cell>
          <cell r="CE235">
            <v>7</v>
          </cell>
          <cell r="CH235">
            <v>5</v>
          </cell>
          <cell r="CK235">
            <v>3</v>
          </cell>
          <cell r="CN235">
            <v>0</v>
          </cell>
          <cell r="CU235">
            <v>502</v>
          </cell>
          <cell r="CY235">
            <v>501</v>
          </cell>
          <cell r="DC235">
            <v>468</v>
          </cell>
          <cell r="DP235">
            <v>511</v>
          </cell>
          <cell r="EH235">
            <v>517</v>
          </cell>
        </row>
        <row r="248">
          <cell r="K248">
            <v>597</v>
          </cell>
          <cell r="R248">
            <v>976</v>
          </cell>
          <cell r="AW248">
            <v>2</v>
          </cell>
          <cell r="BV248">
            <v>975</v>
          </cell>
          <cell r="CA248">
            <v>447</v>
          </cell>
          <cell r="CC248">
            <v>331</v>
          </cell>
          <cell r="CE248">
            <v>11</v>
          </cell>
          <cell r="CH248">
            <v>6</v>
          </cell>
          <cell r="CK248">
            <v>1</v>
          </cell>
          <cell r="CN248">
            <v>0</v>
          </cell>
          <cell r="CU248">
            <v>852</v>
          </cell>
          <cell r="CY248">
            <v>845</v>
          </cell>
          <cell r="DC248">
            <v>818</v>
          </cell>
          <cell r="DP248">
            <v>881</v>
          </cell>
          <cell r="EH248">
            <v>868</v>
          </cell>
        </row>
        <row r="261">
          <cell r="K261">
            <v>0</v>
          </cell>
          <cell r="R261">
            <v>2</v>
          </cell>
          <cell r="BV261">
            <v>2</v>
          </cell>
          <cell r="CA261">
            <v>6</v>
          </cell>
          <cell r="CC261">
            <v>0</v>
          </cell>
          <cell r="CE261">
            <v>0</v>
          </cell>
          <cell r="CH261">
            <v>0</v>
          </cell>
          <cell r="CK261">
            <v>0</v>
          </cell>
          <cell r="CN261">
            <v>0</v>
          </cell>
          <cell r="CU261">
            <v>1</v>
          </cell>
          <cell r="CY261">
            <v>2</v>
          </cell>
          <cell r="DC261">
            <v>1</v>
          </cell>
          <cell r="DP261">
            <v>2</v>
          </cell>
          <cell r="EH261">
            <v>2</v>
          </cell>
        </row>
        <row r="274">
          <cell r="K274">
            <v>9282</v>
          </cell>
          <cell r="R274">
            <v>10968</v>
          </cell>
          <cell r="AW274">
            <v>14</v>
          </cell>
          <cell r="BV274">
            <v>10994</v>
          </cell>
          <cell r="CA274">
            <v>5390</v>
          </cell>
          <cell r="CC274">
            <v>3772</v>
          </cell>
          <cell r="CE274">
            <v>268</v>
          </cell>
          <cell r="CH274">
            <v>112</v>
          </cell>
          <cell r="CK274">
            <v>41</v>
          </cell>
          <cell r="CN274">
            <v>2</v>
          </cell>
          <cell r="CU274">
            <v>8657</v>
          </cell>
          <cell r="CY274">
            <v>8362</v>
          </cell>
          <cell r="DC274">
            <v>8166</v>
          </cell>
          <cell r="DP274">
            <v>8847</v>
          </cell>
          <cell r="EH274">
            <v>9030</v>
          </cell>
        </row>
      </sheetData>
      <sheetData sheetId="1">
        <row r="14">
          <cell r="AA14">
            <v>1</v>
          </cell>
        </row>
        <row r="27">
          <cell r="AA27">
            <v>92</v>
          </cell>
        </row>
        <row r="53">
          <cell r="AA53">
            <v>8</v>
          </cell>
        </row>
        <row r="105">
          <cell r="AA105">
            <v>0</v>
          </cell>
        </row>
        <row r="118">
          <cell r="AA118">
            <v>0</v>
          </cell>
        </row>
        <row r="131">
          <cell r="AA131">
            <v>0</v>
          </cell>
        </row>
        <row r="144">
          <cell r="AA144">
            <v>4</v>
          </cell>
        </row>
        <row r="157">
          <cell r="AA157">
            <v>48</v>
          </cell>
        </row>
        <row r="170">
          <cell r="AA170">
            <v>0</v>
          </cell>
        </row>
        <row r="196">
          <cell r="AA196">
            <v>1</v>
          </cell>
        </row>
        <row r="235">
          <cell r="AA235">
            <v>1</v>
          </cell>
        </row>
        <row r="248">
          <cell r="AA248">
            <v>4</v>
          </cell>
        </row>
        <row r="274">
          <cell r="AA274">
            <v>159</v>
          </cell>
        </row>
      </sheetData>
      <sheetData sheetId="2">
        <row r="14">
          <cell r="F14">
            <v>6</v>
          </cell>
          <cell r="K14">
            <v>194</v>
          </cell>
          <cell r="CH14">
            <v>22</v>
          </cell>
          <cell r="DA14">
            <v>167</v>
          </cell>
          <cell r="DE14">
            <v>102</v>
          </cell>
          <cell r="DR14">
            <v>45</v>
          </cell>
          <cell r="GE14">
            <v>46</v>
          </cell>
          <cell r="GP14">
            <v>2</v>
          </cell>
          <cell r="GS14">
            <v>10</v>
          </cell>
          <cell r="GV14">
            <v>1</v>
          </cell>
          <cell r="GY14">
            <v>153</v>
          </cell>
        </row>
        <row r="27">
          <cell r="F27">
            <v>92</v>
          </cell>
          <cell r="K27">
            <v>144</v>
          </cell>
          <cell r="CH27">
            <v>5</v>
          </cell>
          <cell r="DA27">
            <v>152</v>
          </cell>
          <cell r="DE27">
            <v>69</v>
          </cell>
          <cell r="DR27">
            <v>40</v>
          </cell>
          <cell r="GE27">
            <v>56</v>
          </cell>
          <cell r="GM27">
            <v>0</v>
          </cell>
          <cell r="GP27">
            <v>1</v>
          </cell>
          <cell r="GS27">
            <v>0</v>
          </cell>
          <cell r="GV27">
            <v>0</v>
          </cell>
        </row>
        <row r="53">
          <cell r="F53">
            <v>13</v>
          </cell>
          <cell r="K53">
            <v>0</v>
          </cell>
        </row>
        <row r="105">
          <cell r="F105">
            <v>0</v>
          </cell>
          <cell r="K105">
            <v>6</v>
          </cell>
          <cell r="CH105">
            <v>1</v>
          </cell>
          <cell r="DA105">
            <v>8</v>
          </cell>
          <cell r="DE105">
            <v>8</v>
          </cell>
          <cell r="DR105">
            <v>0</v>
          </cell>
          <cell r="GE105">
            <v>1</v>
          </cell>
          <cell r="GP105">
            <v>0</v>
          </cell>
          <cell r="GS105">
            <v>0</v>
          </cell>
          <cell r="GV105">
            <v>0</v>
          </cell>
          <cell r="GY105">
            <v>3</v>
          </cell>
        </row>
        <row r="118">
          <cell r="K118">
            <v>37</v>
          </cell>
          <cell r="CH118">
            <v>1</v>
          </cell>
          <cell r="DA118">
            <v>65</v>
          </cell>
          <cell r="DE118">
            <v>35</v>
          </cell>
          <cell r="DR118">
            <v>1</v>
          </cell>
          <cell r="GE118">
            <v>3</v>
          </cell>
          <cell r="GP118">
            <v>2</v>
          </cell>
          <cell r="GS118">
            <v>0</v>
          </cell>
          <cell r="GV118">
            <v>0</v>
          </cell>
          <cell r="GY118">
            <v>2</v>
          </cell>
        </row>
        <row r="131">
          <cell r="F131">
            <v>0</v>
          </cell>
          <cell r="K131">
            <v>13</v>
          </cell>
          <cell r="CH131">
            <v>2</v>
          </cell>
          <cell r="DA131">
            <v>7</v>
          </cell>
          <cell r="DE131">
            <v>2</v>
          </cell>
          <cell r="DR131">
            <v>4</v>
          </cell>
          <cell r="GR131">
            <v>0</v>
          </cell>
        </row>
        <row r="144">
          <cell r="F144">
            <v>0</v>
          </cell>
          <cell r="K144">
            <v>17</v>
          </cell>
          <cell r="CH144">
            <v>4</v>
          </cell>
          <cell r="DA144">
            <v>12</v>
          </cell>
          <cell r="DE144">
            <v>7</v>
          </cell>
          <cell r="DR144">
            <v>2</v>
          </cell>
          <cell r="GE144">
            <v>6</v>
          </cell>
          <cell r="GP144">
            <v>0</v>
          </cell>
          <cell r="GS144">
            <v>4</v>
          </cell>
          <cell r="GV144">
            <v>0</v>
          </cell>
          <cell r="GY144">
            <v>0</v>
          </cell>
        </row>
        <row r="157">
          <cell r="F157">
            <v>48</v>
          </cell>
          <cell r="K157">
            <v>11</v>
          </cell>
          <cell r="CH157">
            <v>0</v>
          </cell>
          <cell r="DA157">
            <v>7</v>
          </cell>
          <cell r="DE157">
            <v>4</v>
          </cell>
          <cell r="DR157">
            <v>0</v>
          </cell>
          <cell r="GE157">
            <v>1</v>
          </cell>
          <cell r="GP157">
            <v>0</v>
          </cell>
          <cell r="GS157">
            <v>0</v>
          </cell>
        </row>
        <row r="170">
          <cell r="F170">
            <v>0</v>
          </cell>
          <cell r="K170">
            <v>28</v>
          </cell>
          <cell r="CH170">
            <v>11</v>
          </cell>
          <cell r="DA170">
            <v>22</v>
          </cell>
          <cell r="DE170">
            <v>13</v>
          </cell>
          <cell r="DR170">
            <v>15</v>
          </cell>
          <cell r="GE170">
            <v>6</v>
          </cell>
          <cell r="GP170">
            <v>0</v>
          </cell>
          <cell r="GS170">
            <v>0</v>
          </cell>
          <cell r="GV170">
            <v>0</v>
          </cell>
        </row>
        <row r="183">
          <cell r="F183">
            <v>19</v>
          </cell>
        </row>
        <row r="209">
          <cell r="F209">
            <v>0</v>
          </cell>
          <cell r="K209">
            <v>3</v>
          </cell>
          <cell r="CH209">
            <v>31</v>
          </cell>
          <cell r="DA209">
            <v>5</v>
          </cell>
          <cell r="DE209">
            <v>1</v>
          </cell>
          <cell r="GE209">
            <v>0</v>
          </cell>
          <cell r="GP209">
            <v>0</v>
          </cell>
          <cell r="GS209">
            <v>0</v>
          </cell>
          <cell r="GV209">
            <v>0</v>
          </cell>
          <cell r="GY209">
            <v>1</v>
          </cell>
        </row>
        <row r="235">
          <cell r="K235">
            <v>1</v>
          </cell>
        </row>
        <row r="274">
          <cell r="F274">
            <v>178</v>
          </cell>
          <cell r="K274">
            <v>454</v>
          </cell>
          <cell r="CH274">
            <v>77</v>
          </cell>
          <cell r="DA274">
            <v>445</v>
          </cell>
          <cell r="DE274">
            <v>241</v>
          </cell>
          <cell r="DR274">
            <v>107</v>
          </cell>
          <cell r="GE274">
            <v>119</v>
          </cell>
          <cell r="GP274">
            <v>5</v>
          </cell>
          <cell r="GS274">
            <v>14</v>
          </cell>
          <cell r="GV274">
            <v>1</v>
          </cell>
          <cell r="GY274">
            <v>159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A33"/>
  <sheetViews>
    <sheetView showGridLines="0" zoomScalePageLayoutView="0" workbookViewId="0" topLeftCell="A1">
      <pane xSplit="3" ySplit="8" topLeftCell="D21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F33" sqref="F33:G33"/>
    </sheetView>
  </sheetViews>
  <sheetFormatPr defaultColWidth="11.421875" defaultRowHeight="16.5" customHeight="1"/>
  <cols>
    <col min="1" max="1" width="3.00390625" style="2" customWidth="1"/>
    <col min="2" max="2" width="19.7109375" style="2" customWidth="1"/>
    <col min="3" max="3" width="11.140625" style="2" customWidth="1"/>
    <col min="4" max="4" width="9.140625" style="2" customWidth="1"/>
    <col min="5" max="5" width="8.7109375" style="2" customWidth="1"/>
    <col min="6" max="6" width="8.57421875" style="2" customWidth="1"/>
    <col min="7" max="7" width="8.7109375" style="2" customWidth="1"/>
    <col min="8" max="8" width="8.8515625" style="2" customWidth="1"/>
    <col min="9" max="15" width="8.7109375" style="2" customWidth="1"/>
    <col min="16" max="16" width="10.8515625" style="2" customWidth="1"/>
    <col min="17" max="22" width="8.7109375" style="2" customWidth="1"/>
    <col min="23" max="23" width="9.140625" style="2" customWidth="1"/>
    <col min="24" max="24" width="8.57421875" style="2" customWidth="1"/>
    <col min="25" max="25" width="11.421875" style="2" customWidth="1"/>
    <col min="26" max="27" width="9.140625" style="2" customWidth="1"/>
    <col min="28" max="16384" width="11.421875" style="2" customWidth="1"/>
  </cols>
  <sheetData>
    <row r="1" spans="1:22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8.75" customHeight="1">
      <c r="A4" s="5" t="s">
        <v>59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0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7" ht="16.5" customHeight="1">
      <c r="A6" s="111" t="s">
        <v>3</v>
      </c>
      <c r="B6" s="112"/>
      <c r="C6" s="117" t="s">
        <v>4</v>
      </c>
      <c r="D6" s="99" t="s">
        <v>5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P6" s="107" t="s">
        <v>6</v>
      </c>
      <c r="Q6" s="105" t="s">
        <v>7</v>
      </c>
      <c r="R6" s="102"/>
      <c r="S6" s="102"/>
      <c r="T6" s="102"/>
      <c r="U6" s="102"/>
      <c r="V6" s="102"/>
      <c r="W6" s="102"/>
      <c r="X6" s="106"/>
      <c r="Y6" s="107" t="s">
        <v>8</v>
      </c>
      <c r="Z6" s="105" t="s">
        <v>9</v>
      </c>
      <c r="AA6" s="106"/>
    </row>
    <row r="7" spans="1:27" ht="21" customHeight="1">
      <c r="A7" s="113"/>
      <c r="B7" s="114"/>
      <c r="C7" s="118"/>
      <c r="D7" s="103" t="s">
        <v>10</v>
      </c>
      <c r="E7" s="104"/>
      <c r="F7" s="103" t="s">
        <v>11</v>
      </c>
      <c r="G7" s="104"/>
      <c r="H7" s="103" t="s">
        <v>12</v>
      </c>
      <c r="I7" s="104"/>
      <c r="J7" s="103" t="s">
        <v>13</v>
      </c>
      <c r="K7" s="104"/>
      <c r="L7" s="103" t="s">
        <v>14</v>
      </c>
      <c r="M7" s="104"/>
      <c r="N7" s="103" t="s">
        <v>15</v>
      </c>
      <c r="O7" s="104"/>
      <c r="P7" s="108"/>
      <c r="Q7" s="103" t="s">
        <v>16</v>
      </c>
      <c r="R7" s="104"/>
      <c r="S7" s="103" t="s">
        <v>17</v>
      </c>
      <c r="T7" s="104"/>
      <c r="U7" s="103" t="s">
        <v>18</v>
      </c>
      <c r="V7" s="104"/>
      <c r="W7" s="103" t="s">
        <v>19</v>
      </c>
      <c r="X7" s="110"/>
      <c r="Y7" s="108"/>
      <c r="Z7" s="103" t="s">
        <v>16</v>
      </c>
      <c r="AA7" s="104"/>
    </row>
    <row r="8" spans="1:27" ht="24" customHeight="1">
      <c r="A8" s="115"/>
      <c r="B8" s="116"/>
      <c r="C8" s="119"/>
      <c r="D8" s="72" t="s">
        <v>20</v>
      </c>
      <c r="E8" s="73" t="s">
        <v>21</v>
      </c>
      <c r="F8" s="72" t="s">
        <v>20</v>
      </c>
      <c r="G8" s="73" t="s">
        <v>21</v>
      </c>
      <c r="H8" s="72" t="s">
        <v>20</v>
      </c>
      <c r="I8" s="73" t="s">
        <v>21</v>
      </c>
      <c r="J8" s="72" t="s">
        <v>20</v>
      </c>
      <c r="K8" s="73" t="s">
        <v>21</v>
      </c>
      <c r="L8" s="72" t="s">
        <v>20</v>
      </c>
      <c r="M8" s="73" t="s">
        <v>21</v>
      </c>
      <c r="N8" s="72" t="s">
        <v>20</v>
      </c>
      <c r="O8" s="73" t="s">
        <v>21</v>
      </c>
      <c r="P8" s="109"/>
      <c r="Q8" s="72" t="s">
        <v>20</v>
      </c>
      <c r="R8" s="73" t="s">
        <v>21</v>
      </c>
      <c r="S8" s="72" t="s">
        <v>20</v>
      </c>
      <c r="T8" s="73" t="s">
        <v>21</v>
      </c>
      <c r="U8" s="72" t="s">
        <v>20</v>
      </c>
      <c r="V8" s="73" t="s">
        <v>21</v>
      </c>
      <c r="W8" s="72" t="s">
        <v>20</v>
      </c>
      <c r="X8" s="74" t="s">
        <v>21</v>
      </c>
      <c r="Y8" s="109"/>
      <c r="Z8" s="72" t="s">
        <v>20</v>
      </c>
      <c r="AA8" s="73" t="s">
        <v>21</v>
      </c>
    </row>
    <row r="9" spans="1:27" ht="19.5" customHeight="1">
      <c r="A9" s="7">
        <v>1</v>
      </c>
      <c r="B9" s="8" t="s">
        <v>22</v>
      </c>
      <c r="C9" s="9">
        <v>5773</v>
      </c>
      <c r="D9" s="10">
        <f>+'ENERO-METAS'!D9</f>
        <v>771</v>
      </c>
      <c r="E9" s="11">
        <f aca="true" t="shared" si="0" ref="E9:E29">+D9*100/C9</f>
        <v>13.35527455395808</v>
      </c>
      <c r="F9" s="10">
        <f>+'ENERO-METAS'!F9</f>
        <v>772</v>
      </c>
      <c r="G9" s="11">
        <f aca="true" t="shared" si="1" ref="G9:G29">+F9*100/C9</f>
        <v>13.372596570240775</v>
      </c>
      <c r="H9" s="10">
        <f>+'ENERO-METAS'!H9</f>
        <v>844</v>
      </c>
      <c r="I9" s="11">
        <f aca="true" t="shared" si="2" ref="I9:I29">+H9*100/C9</f>
        <v>14.619781742594839</v>
      </c>
      <c r="J9" s="10">
        <f>+'ENERO-METAS'!J9</f>
        <v>772</v>
      </c>
      <c r="K9" s="12">
        <f aca="true" t="shared" si="3" ref="K9:K29">+J9*100/C9</f>
        <v>13.372596570240775</v>
      </c>
      <c r="L9" s="10">
        <f>+'ENERO-METAS'!L9</f>
        <v>772</v>
      </c>
      <c r="M9" s="13">
        <f aca="true" t="shared" si="4" ref="M9:M29">+L9*100/C9</f>
        <v>13.372596570240775</v>
      </c>
      <c r="N9" s="10">
        <f>+'ENERO-METAS'!N9</f>
        <v>809</v>
      </c>
      <c r="O9" s="14">
        <f aca="true" t="shared" si="5" ref="O9:O29">+N9*100/C9</f>
        <v>14.013511172700502</v>
      </c>
      <c r="P9" s="15">
        <v>5772</v>
      </c>
      <c r="Q9" s="10">
        <f>+'ENERO-METAS'!Q9</f>
        <v>761</v>
      </c>
      <c r="R9" s="11">
        <f aca="true" t="shared" si="6" ref="R9:R29">+Q9*100/P9</f>
        <v>13.184338184338184</v>
      </c>
      <c r="S9" s="10">
        <f>+'ENERO-METAS'!S9</f>
        <v>761</v>
      </c>
      <c r="T9" s="12">
        <f>+S9*100/P9</f>
        <v>13.184338184338184</v>
      </c>
      <c r="U9" s="10">
        <f>+'ENERO-METAS'!U9</f>
        <v>805</v>
      </c>
      <c r="V9" s="11">
        <f aca="true" t="shared" si="7" ref="V9:V29">+U9*100/P9</f>
        <v>13.946638946638947</v>
      </c>
      <c r="W9" s="10">
        <f>+'ENERO-METAS'!W9</f>
        <v>804</v>
      </c>
      <c r="X9" s="16">
        <f>+W9*100/P9</f>
        <v>13.92931392931393</v>
      </c>
      <c r="Y9" s="15">
        <v>5817</v>
      </c>
      <c r="Z9" s="10">
        <f>+'ENERO-METAS'!Z9</f>
        <v>879</v>
      </c>
      <c r="AA9" s="14">
        <f aca="true" t="shared" si="8" ref="AA9:AA29">+Z9*100/Y9</f>
        <v>15.110881897885507</v>
      </c>
    </row>
    <row r="10" spans="1:27" ht="19.5" customHeight="1">
      <c r="A10" s="17">
        <v>2</v>
      </c>
      <c r="B10" s="18" t="s">
        <v>23</v>
      </c>
      <c r="C10" s="19">
        <v>1257</v>
      </c>
      <c r="D10" s="20">
        <f>+'ENERO-METAS'!D10</f>
        <v>612</v>
      </c>
      <c r="E10" s="21">
        <f t="shared" si="0"/>
        <v>48.68735083532219</v>
      </c>
      <c r="F10" s="20">
        <f>+'ENERO-METAS'!F10</f>
        <v>608</v>
      </c>
      <c r="G10" s="21">
        <f t="shared" si="1"/>
        <v>48.36913285600637</v>
      </c>
      <c r="H10" s="20">
        <f>+'ENERO-METAS'!H10</f>
        <v>885</v>
      </c>
      <c r="I10" s="21">
        <f t="shared" si="2"/>
        <v>70.40572792362768</v>
      </c>
      <c r="J10" s="20">
        <f>+'ENERO-METAS'!J10</f>
        <v>605</v>
      </c>
      <c r="K10" s="22">
        <f t="shared" si="3"/>
        <v>48.13046937151949</v>
      </c>
      <c r="L10" s="20">
        <f>+'ENERO-METAS'!L10</f>
        <v>608</v>
      </c>
      <c r="M10" s="23">
        <f t="shared" si="4"/>
        <v>48.36913285600637</v>
      </c>
      <c r="N10" s="20">
        <f>+'ENERO-METAS'!N10</f>
        <v>783</v>
      </c>
      <c r="O10" s="16">
        <f t="shared" si="5"/>
        <v>62.29116945107398</v>
      </c>
      <c r="P10" s="24">
        <v>1240</v>
      </c>
      <c r="Q10" s="20">
        <f>+'ENERO-METAS'!Q10</f>
        <v>597</v>
      </c>
      <c r="R10" s="21">
        <f t="shared" si="6"/>
        <v>48.145161290322584</v>
      </c>
      <c r="S10" s="20">
        <f>+'ENERO-METAS'!S10</f>
        <v>591</v>
      </c>
      <c r="T10" s="22">
        <f>+S10*100/P10</f>
        <v>47.66129032258065</v>
      </c>
      <c r="U10" s="20">
        <f>+'ENERO-METAS'!U10</f>
        <v>606</v>
      </c>
      <c r="V10" s="21">
        <f t="shared" si="7"/>
        <v>48.87096774193548</v>
      </c>
      <c r="W10" s="20">
        <f>+'ENERO-METAS'!W10</f>
        <v>635</v>
      </c>
      <c r="X10" s="16">
        <f aca="true" t="shared" si="9" ref="X10:X28">+W10*100/P10</f>
        <v>51.20967741935484</v>
      </c>
      <c r="Y10" s="24">
        <v>1133</v>
      </c>
      <c r="Z10" s="20">
        <f>+'ENERO-METAS'!Z10</f>
        <v>658</v>
      </c>
      <c r="AA10" s="16">
        <f t="shared" si="8"/>
        <v>58.075904677846424</v>
      </c>
    </row>
    <row r="11" spans="1:27" ht="19.5" customHeight="1">
      <c r="A11" s="17">
        <v>3</v>
      </c>
      <c r="B11" s="18" t="s">
        <v>24</v>
      </c>
      <c r="C11" s="19">
        <v>1789</v>
      </c>
      <c r="D11" s="20">
        <f>+'ENERO-METAS'!D11</f>
        <v>100</v>
      </c>
      <c r="E11" s="21">
        <f t="shared" si="0"/>
        <v>5.589714924538849</v>
      </c>
      <c r="F11" s="20">
        <f>+'ENERO-METAS'!F11</f>
        <v>100</v>
      </c>
      <c r="G11" s="21">
        <f t="shared" si="1"/>
        <v>5.589714924538849</v>
      </c>
      <c r="H11" s="20">
        <f>+'ENERO-METAS'!H11</f>
        <v>3</v>
      </c>
      <c r="I11" s="21">
        <f t="shared" si="2"/>
        <v>0.16769144773616546</v>
      </c>
      <c r="J11" s="20">
        <f>+'ENERO-METAS'!J11</f>
        <v>100</v>
      </c>
      <c r="K11" s="22">
        <f t="shared" si="3"/>
        <v>5.589714924538849</v>
      </c>
      <c r="L11" s="20">
        <f>+'ENERO-METAS'!L11</f>
        <v>100</v>
      </c>
      <c r="M11" s="23">
        <f t="shared" si="4"/>
        <v>5.589714924538849</v>
      </c>
      <c r="N11" s="20">
        <f>+'ENERO-METAS'!N11</f>
        <v>99</v>
      </c>
      <c r="O11" s="16">
        <f t="shared" si="5"/>
        <v>5.53381777529346</v>
      </c>
      <c r="P11" s="24">
        <v>1747</v>
      </c>
      <c r="Q11" s="20">
        <f>+'ENERO-METAS'!Q11</f>
        <v>108</v>
      </c>
      <c r="R11" s="21">
        <f t="shared" si="6"/>
        <v>6.18202633085289</v>
      </c>
      <c r="S11" s="20">
        <f>+'ENERO-METAS'!S11</f>
        <v>109</v>
      </c>
      <c r="T11" s="22">
        <f aca="true" t="shared" si="10" ref="T11:T28">+S11*100/P11</f>
        <v>6.239267315397825</v>
      </c>
      <c r="U11" s="20">
        <f>+'ENERO-METAS'!U11</f>
        <v>116</v>
      </c>
      <c r="V11" s="21">
        <f t="shared" si="7"/>
        <v>6.639954207212364</v>
      </c>
      <c r="W11" s="20">
        <f>+'ENERO-METAS'!W11</f>
        <v>109</v>
      </c>
      <c r="X11" s="16">
        <f t="shared" si="9"/>
        <v>6.239267315397825</v>
      </c>
      <c r="Y11" s="24">
        <v>1666</v>
      </c>
      <c r="Z11" s="20">
        <f>+'ENERO-METAS'!Z11</f>
        <v>141</v>
      </c>
      <c r="AA11" s="16">
        <f t="shared" si="8"/>
        <v>8.463385354141657</v>
      </c>
    </row>
    <row r="12" spans="1:27" ht="19.5" customHeight="1">
      <c r="A12" s="17">
        <v>4</v>
      </c>
      <c r="B12" s="18" t="s">
        <v>25</v>
      </c>
      <c r="C12" s="19">
        <v>7295</v>
      </c>
      <c r="D12" s="20">
        <f>+'ENERO-METAS'!D12</f>
        <v>430</v>
      </c>
      <c r="E12" s="21">
        <f t="shared" si="0"/>
        <v>5.894448252227553</v>
      </c>
      <c r="F12" s="20">
        <f>+'ENERO-METAS'!F12</f>
        <v>429</v>
      </c>
      <c r="G12" s="21">
        <f t="shared" si="1"/>
        <v>5.8807402330363265</v>
      </c>
      <c r="H12" s="20">
        <f>+'ENERO-METAS'!H12</f>
        <v>843</v>
      </c>
      <c r="I12" s="21">
        <f t="shared" si="2"/>
        <v>11.555860178204249</v>
      </c>
      <c r="J12" s="20">
        <f>+'ENERO-METAS'!J12</f>
        <v>428</v>
      </c>
      <c r="K12" s="22">
        <f t="shared" si="3"/>
        <v>5.867032213845099</v>
      </c>
      <c r="L12" s="20">
        <f>+'ENERO-METAS'!L12</f>
        <v>429</v>
      </c>
      <c r="M12" s="23">
        <f t="shared" si="4"/>
        <v>5.8807402330363265</v>
      </c>
      <c r="N12" s="20">
        <f>+'ENERO-METAS'!N12</f>
        <v>461</v>
      </c>
      <c r="O12" s="16">
        <f t="shared" si="5"/>
        <v>6.319396847155586</v>
      </c>
      <c r="P12" s="24">
        <v>7197</v>
      </c>
      <c r="Q12" s="20">
        <f>+'ENERO-METAS'!Q12</f>
        <v>477</v>
      </c>
      <c r="R12" s="21">
        <f t="shared" si="6"/>
        <v>6.627761567319716</v>
      </c>
      <c r="S12" s="20">
        <f>+'ENERO-METAS'!S12</f>
        <v>476</v>
      </c>
      <c r="T12" s="22">
        <f t="shared" si="10"/>
        <v>6.61386688898152</v>
      </c>
      <c r="U12" s="20">
        <f>+'ENERO-METAS'!U12</f>
        <v>491</v>
      </c>
      <c r="V12" s="21">
        <f t="shared" si="7"/>
        <v>6.822287064054467</v>
      </c>
      <c r="W12" s="20">
        <f>+'ENERO-METAS'!W12</f>
        <v>483</v>
      </c>
      <c r="X12" s="16">
        <f t="shared" si="9"/>
        <v>6.711129637348895</v>
      </c>
      <c r="Y12" s="24">
        <v>7065</v>
      </c>
      <c r="Z12" s="20">
        <f>+'ENERO-METAS'!Z12</f>
        <v>536</v>
      </c>
      <c r="AA12" s="16">
        <f t="shared" si="8"/>
        <v>7.5866949752300075</v>
      </c>
    </row>
    <row r="13" spans="1:27" ht="19.5" customHeight="1">
      <c r="A13" s="17">
        <v>5</v>
      </c>
      <c r="B13" s="18" t="s">
        <v>26</v>
      </c>
      <c r="C13" s="19">
        <v>8291</v>
      </c>
      <c r="D13" s="20">
        <f>+'ENERO-METAS'!D13</f>
        <v>504</v>
      </c>
      <c r="E13" s="21">
        <f t="shared" si="0"/>
        <v>6.0788807140272585</v>
      </c>
      <c r="F13" s="20">
        <f>+'ENERO-METAS'!F13</f>
        <v>506</v>
      </c>
      <c r="G13" s="21">
        <f t="shared" si="1"/>
        <v>6.103003256543239</v>
      </c>
      <c r="H13" s="20">
        <f>+'ENERO-METAS'!H13</f>
        <v>24</v>
      </c>
      <c r="I13" s="21">
        <f t="shared" si="2"/>
        <v>0.2894705101917742</v>
      </c>
      <c r="J13" s="20">
        <f>+'ENERO-METAS'!J13</f>
        <v>506</v>
      </c>
      <c r="K13" s="22">
        <f t="shared" si="3"/>
        <v>6.103003256543239</v>
      </c>
      <c r="L13" s="20">
        <f>+'ENERO-METAS'!L13</f>
        <v>506</v>
      </c>
      <c r="M13" s="23">
        <f t="shared" si="4"/>
        <v>6.103003256543239</v>
      </c>
      <c r="N13" s="20">
        <f>+'ENERO-METAS'!N13</f>
        <v>595</v>
      </c>
      <c r="O13" s="16">
        <f t="shared" si="5"/>
        <v>7.176456398504403</v>
      </c>
      <c r="P13" s="24">
        <v>8211</v>
      </c>
      <c r="Q13" s="20">
        <f>+'ENERO-METAS'!Q13</f>
        <v>549</v>
      </c>
      <c r="R13" s="21">
        <f t="shared" si="6"/>
        <v>6.686152721958349</v>
      </c>
      <c r="S13" s="20">
        <f>+'ENERO-METAS'!S13</f>
        <v>548</v>
      </c>
      <c r="T13" s="22">
        <f t="shared" si="10"/>
        <v>6.673973937401048</v>
      </c>
      <c r="U13" s="20">
        <f>+'ENERO-METAS'!U13</f>
        <v>608</v>
      </c>
      <c r="V13" s="21">
        <f t="shared" si="7"/>
        <v>7.404701010839118</v>
      </c>
      <c r="W13" s="20">
        <f>+'ENERO-METAS'!W13</f>
        <v>561</v>
      </c>
      <c r="X13" s="16">
        <f t="shared" si="9"/>
        <v>6.832298136645963</v>
      </c>
      <c r="Y13" s="24">
        <v>8104</v>
      </c>
      <c r="Z13" s="20">
        <f>+'ENERO-METAS'!Z13</f>
        <v>608</v>
      </c>
      <c r="AA13" s="16">
        <f t="shared" si="8"/>
        <v>7.502467917077986</v>
      </c>
    </row>
    <row r="14" spans="1:27" ht="19.5" customHeight="1">
      <c r="A14" s="17">
        <v>6</v>
      </c>
      <c r="B14" s="18" t="s">
        <v>27</v>
      </c>
      <c r="C14" s="19">
        <v>3164</v>
      </c>
      <c r="D14" s="20">
        <f>+'ENERO-METAS'!D14</f>
        <v>276</v>
      </c>
      <c r="E14" s="21">
        <f t="shared" si="0"/>
        <v>8.723135271807838</v>
      </c>
      <c r="F14" s="20">
        <f>+'ENERO-METAS'!F14</f>
        <v>276</v>
      </c>
      <c r="G14" s="21">
        <f t="shared" si="1"/>
        <v>8.723135271807838</v>
      </c>
      <c r="H14" s="20">
        <f>+'ENERO-METAS'!H14</f>
        <v>302</v>
      </c>
      <c r="I14" s="21">
        <f t="shared" si="2"/>
        <v>9.5448798988622</v>
      </c>
      <c r="J14" s="20">
        <f>+'ENERO-METAS'!J14</f>
        <v>276</v>
      </c>
      <c r="K14" s="22">
        <f t="shared" si="3"/>
        <v>8.723135271807838</v>
      </c>
      <c r="L14" s="20">
        <f>+'ENERO-METAS'!L14</f>
        <v>276</v>
      </c>
      <c r="M14" s="23">
        <f t="shared" si="4"/>
        <v>8.723135271807838</v>
      </c>
      <c r="N14" s="20">
        <f>+'ENERO-METAS'!N14</f>
        <v>290</v>
      </c>
      <c r="O14" s="16">
        <f t="shared" si="5"/>
        <v>9.165613147914033</v>
      </c>
      <c r="P14" s="24">
        <v>3154</v>
      </c>
      <c r="Q14" s="20">
        <f>+'ENERO-METAS'!Q14</f>
        <v>295</v>
      </c>
      <c r="R14" s="21">
        <f t="shared" si="6"/>
        <v>9.353202282815472</v>
      </c>
      <c r="S14" s="20">
        <f>+'ENERO-METAS'!S14</f>
        <v>298</v>
      </c>
      <c r="T14" s="22">
        <f t="shared" si="10"/>
        <v>9.448319594166138</v>
      </c>
      <c r="U14" s="20">
        <f>+'ENERO-METAS'!U14</f>
        <v>339</v>
      </c>
      <c r="V14" s="21">
        <f t="shared" si="7"/>
        <v>10.748256182625237</v>
      </c>
      <c r="W14" s="20">
        <f>+'ENERO-METAS'!W14</f>
        <v>309</v>
      </c>
      <c r="X14" s="16">
        <f t="shared" si="9"/>
        <v>9.79708306911858</v>
      </c>
      <c r="Y14" s="24">
        <v>3120</v>
      </c>
      <c r="Z14" s="20">
        <f>+'ENERO-METAS'!Z14</f>
        <v>401</v>
      </c>
      <c r="AA14" s="16">
        <f t="shared" si="8"/>
        <v>12.852564102564102</v>
      </c>
    </row>
    <row r="15" spans="1:27" ht="19.5" customHeight="1">
      <c r="A15" s="17">
        <v>7</v>
      </c>
      <c r="B15" s="18" t="s">
        <v>28</v>
      </c>
      <c r="C15" s="19">
        <v>11500</v>
      </c>
      <c r="D15" s="20">
        <f>+'ENERO-METAS'!D15</f>
        <v>931</v>
      </c>
      <c r="E15" s="21">
        <f t="shared" si="0"/>
        <v>8.095652173913043</v>
      </c>
      <c r="F15" s="20">
        <f>+'ENERO-METAS'!F15</f>
        <v>931</v>
      </c>
      <c r="G15" s="21">
        <f t="shared" si="1"/>
        <v>8.095652173913043</v>
      </c>
      <c r="H15" s="20">
        <f>+'ENERO-METAS'!H15</f>
        <v>152</v>
      </c>
      <c r="I15" s="21">
        <f t="shared" si="2"/>
        <v>1.3217391304347825</v>
      </c>
      <c r="J15" s="20">
        <f>+'ENERO-METAS'!J15</f>
        <v>931</v>
      </c>
      <c r="K15" s="22">
        <f t="shared" si="3"/>
        <v>8.095652173913043</v>
      </c>
      <c r="L15" s="20">
        <f>+'ENERO-METAS'!L15</f>
        <v>931</v>
      </c>
      <c r="M15" s="23">
        <f t="shared" si="4"/>
        <v>8.095652173913043</v>
      </c>
      <c r="N15" s="20">
        <f>+'ENERO-METAS'!N15</f>
        <v>967</v>
      </c>
      <c r="O15" s="16">
        <f t="shared" si="5"/>
        <v>8.408695652173913</v>
      </c>
      <c r="P15" s="24">
        <v>11525</v>
      </c>
      <c r="Q15" s="20">
        <f>+'ENERO-METAS'!Q15</f>
        <v>897</v>
      </c>
      <c r="R15" s="21">
        <f t="shared" si="6"/>
        <v>7.783080260303688</v>
      </c>
      <c r="S15" s="20">
        <f>+'ENERO-METAS'!S15</f>
        <v>898</v>
      </c>
      <c r="T15" s="22">
        <f t="shared" si="10"/>
        <v>7.79175704989154</v>
      </c>
      <c r="U15" s="20">
        <f>+'ENERO-METAS'!U15</f>
        <v>1016</v>
      </c>
      <c r="V15" s="21">
        <f t="shared" si="7"/>
        <v>8.815618221258134</v>
      </c>
      <c r="W15" s="20">
        <f>+'ENERO-METAS'!W15</f>
        <v>919</v>
      </c>
      <c r="X15" s="16">
        <f t="shared" si="9"/>
        <v>7.973969631236442</v>
      </c>
      <c r="Y15" s="24">
        <v>11558</v>
      </c>
      <c r="Z15" s="20">
        <f>+'ENERO-METAS'!Z15</f>
        <v>1042</v>
      </c>
      <c r="AA15" s="16">
        <f t="shared" si="8"/>
        <v>9.015400588337082</v>
      </c>
    </row>
    <row r="16" spans="1:27" ht="19.5" customHeight="1">
      <c r="A16" s="17">
        <v>8</v>
      </c>
      <c r="B16" s="18" t="s">
        <v>29</v>
      </c>
      <c r="C16" s="19">
        <v>17678</v>
      </c>
      <c r="D16" s="20">
        <f>+'ENERO-METAS'!D16</f>
        <v>1091</v>
      </c>
      <c r="E16" s="21">
        <f t="shared" si="0"/>
        <v>6.171512614549157</v>
      </c>
      <c r="F16" s="20">
        <f>+'ENERO-METAS'!F16</f>
        <v>1091</v>
      </c>
      <c r="G16" s="21">
        <f t="shared" si="1"/>
        <v>6.171512614549157</v>
      </c>
      <c r="H16" s="20">
        <f>+'ENERO-METAS'!H16</f>
        <v>994</v>
      </c>
      <c r="I16" s="21">
        <f t="shared" si="2"/>
        <v>5.622808009955877</v>
      </c>
      <c r="J16" s="20">
        <f>+'ENERO-METAS'!J16</f>
        <v>1091</v>
      </c>
      <c r="K16" s="22">
        <f t="shared" si="3"/>
        <v>6.171512614549157</v>
      </c>
      <c r="L16" s="20">
        <f>+'ENERO-METAS'!L16</f>
        <v>1091</v>
      </c>
      <c r="M16" s="23">
        <f t="shared" si="4"/>
        <v>6.171512614549157</v>
      </c>
      <c r="N16" s="20">
        <f>+'ENERO-METAS'!N16</f>
        <v>1222</v>
      </c>
      <c r="O16" s="16">
        <f t="shared" si="5"/>
        <v>6.912546668175133</v>
      </c>
      <c r="P16" s="24">
        <v>17497</v>
      </c>
      <c r="Q16" s="20">
        <f>+'ENERO-METAS'!Q16</f>
        <v>1129</v>
      </c>
      <c r="R16" s="21">
        <f t="shared" si="6"/>
        <v>6.452534720237755</v>
      </c>
      <c r="S16" s="20">
        <f>+'ENERO-METAS'!S16</f>
        <v>1134</v>
      </c>
      <c r="T16" s="22">
        <f t="shared" si="10"/>
        <v>6.481111047608161</v>
      </c>
      <c r="U16" s="20">
        <f>+'ENERO-METAS'!U16</f>
        <v>1356</v>
      </c>
      <c r="V16" s="21">
        <f t="shared" si="7"/>
        <v>7.7498999828542035</v>
      </c>
      <c r="W16" s="20">
        <f>+'ENERO-METAS'!W16</f>
        <v>1158</v>
      </c>
      <c r="X16" s="16">
        <f t="shared" si="9"/>
        <v>6.6182774189861115</v>
      </c>
      <c r="Y16" s="24">
        <v>16871</v>
      </c>
      <c r="Z16" s="20">
        <f>+'ENERO-METAS'!Z16</f>
        <v>1429</v>
      </c>
      <c r="AA16" s="16">
        <f t="shared" si="8"/>
        <v>8.470155888803271</v>
      </c>
    </row>
    <row r="17" spans="1:27" ht="19.5" customHeight="1">
      <c r="A17" s="17">
        <v>9</v>
      </c>
      <c r="B17" s="18" t="s">
        <v>30</v>
      </c>
      <c r="C17" s="19">
        <v>5321</v>
      </c>
      <c r="D17" s="20">
        <f>+'ENERO-METAS'!D17</f>
        <v>409</v>
      </c>
      <c r="E17" s="21">
        <f t="shared" si="0"/>
        <v>7.686525089268934</v>
      </c>
      <c r="F17" s="20">
        <f>+'ENERO-METAS'!F17</f>
        <v>410</v>
      </c>
      <c r="G17" s="21">
        <f t="shared" si="1"/>
        <v>7.705318549144898</v>
      </c>
      <c r="H17" s="20">
        <f>+'ENERO-METAS'!H17</f>
        <v>94</v>
      </c>
      <c r="I17" s="21">
        <f t="shared" si="2"/>
        <v>1.7665852283405374</v>
      </c>
      <c r="J17" s="20">
        <f>+'ENERO-METAS'!J17</f>
        <v>410</v>
      </c>
      <c r="K17" s="22">
        <f t="shared" si="3"/>
        <v>7.705318549144898</v>
      </c>
      <c r="L17" s="20">
        <f>+'ENERO-METAS'!L17</f>
        <v>410</v>
      </c>
      <c r="M17" s="23">
        <f t="shared" si="4"/>
        <v>7.705318549144898</v>
      </c>
      <c r="N17" s="20">
        <f>+'ENERO-METAS'!N17</f>
        <v>495</v>
      </c>
      <c r="O17" s="16">
        <f t="shared" si="5"/>
        <v>9.302762638601767</v>
      </c>
      <c r="P17" s="24">
        <v>5281</v>
      </c>
      <c r="Q17" s="20">
        <f>+'ENERO-METAS'!Q17</f>
        <v>483</v>
      </c>
      <c r="R17" s="21">
        <f t="shared" si="6"/>
        <v>9.14599507669002</v>
      </c>
      <c r="S17" s="20">
        <f>+'ENERO-METAS'!S17</f>
        <v>487</v>
      </c>
      <c r="T17" s="22">
        <f t="shared" si="10"/>
        <v>9.2217383071388</v>
      </c>
      <c r="U17" s="20">
        <f>+'ENERO-METAS'!U17</f>
        <v>575</v>
      </c>
      <c r="V17" s="21">
        <f t="shared" si="7"/>
        <v>10.88808937701193</v>
      </c>
      <c r="W17" s="20">
        <f>+'ENERO-METAS'!W17</f>
        <v>505</v>
      </c>
      <c r="X17" s="16">
        <f t="shared" si="9"/>
        <v>9.562582844158303</v>
      </c>
      <c r="Y17" s="24">
        <v>5206</v>
      </c>
      <c r="Z17" s="20">
        <f>+'ENERO-METAS'!Z17</f>
        <v>665</v>
      </c>
      <c r="AA17" s="16">
        <f t="shared" si="8"/>
        <v>12.773722627737227</v>
      </c>
    </row>
    <row r="18" spans="1:27" ht="19.5" customHeight="1">
      <c r="A18" s="17">
        <v>10</v>
      </c>
      <c r="B18" s="18" t="s">
        <v>31</v>
      </c>
      <c r="C18" s="19">
        <v>11962</v>
      </c>
      <c r="D18" s="20">
        <f>+'ENERO-METAS'!D18</f>
        <v>699</v>
      </c>
      <c r="E18" s="21">
        <f t="shared" si="0"/>
        <v>5.843504430697208</v>
      </c>
      <c r="F18" s="20">
        <f>+'ENERO-METAS'!F18</f>
        <v>699</v>
      </c>
      <c r="G18" s="21">
        <f t="shared" si="1"/>
        <v>5.843504430697208</v>
      </c>
      <c r="H18" s="20">
        <f>+'ENERO-METAS'!H18</f>
        <v>249</v>
      </c>
      <c r="I18" s="21">
        <f t="shared" si="2"/>
        <v>2.0815917070723957</v>
      </c>
      <c r="J18" s="20">
        <f>+'ENERO-METAS'!J18</f>
        <v>699</v>
      </c>
      <c r="K18" s="22">
        <f t="shared" si="3"/>
        <v>5.843504430697208</v>
      </c>
      <c r="L18" s="20">
        <f>+'ENERO-METAS'!L18</f>
        <v>699</v>
      </c>
      <c r="M18" s="23">
        <f t="shared" si="4"/>
        <v>5.843504430697208</v>
      </c>
      <c r="N18" s="20">
        <f>+'ENERO-METAS'!N18</f>
        <v>694</v>
      </c>
      <c r="O18" s="16">
        <f t="shared" si="5"/>
        <v>5.8017054004347095</v>
      </c>
      <c r="P18" s="24">
        <v>11890</v>
      </c>
      <c r="Q18" s="20">
        <f>+'ENERO-METAS'!Q18</f>
        <v>668</v>
      </c>
      <c r="R18" s="21">
        <f t="shared" si="6"/>
        <v>5.6181665264928515</v>
      </c>
      <c r="S18" s="20">
        <f>+'ENERO-METAS'!S18</f>
        <v>671</v>
      </c>
      <c r="T18" s="22">
        <f t="shared" si="10"/>
        <v>5.643397813288478</v>
      </c>
      <c r="U18" s="20">
        <f>+'ENERO-METAS'!U18</f>
        <v>713</v>
      </c>
      <c r="V18" s="21">
        <f t="shared" si="7"/>
        <v>5.99663582842725</v>
      </c>
      <c r="W18" s="20">
        <f>+'ENERO-METAS'!W18</f>
        <v>692</v>
      </c>
      <c r="X18" s="16">
        <f t="shared" si="9"/>
        <v>5.820016820857863</v>
      </c>
      <c r="Y18" s="24">
        <v>11813</v>
      </c>
      <c r="Z18" s="20">
        <f>+'ENERO-METAS'!Z18</f>
        <v>927</v>
      </c>
      <c r="AA18" s="16">
        <f t="shared" si="8"/>
        <v>7.84728688732752</v>
      </c>
    </row>
    <row r="19" spans="1:27" ht="19.5" customHeight="1">
      <c r="A19" s="17">
        <v>11</v>
      </c>
      <c r="B19" s="18" t="s">
        <v>32</v>
      </c>
      <c r="C19" s="19">
        <v>16823</v>
      </c>
      <c r="D19" s="20">
        <f>+'ENERO-METAS'!D19</f>
        <v>842</v>
      </c>
      <c r="E19" s="21">
        <f t="shared" si="0"/>
        <v>5.005052606550556</v>
      </c>
      <c r="F19" s="20">
        <f>+'ENERO-METAS'!F19</f>
        <v>803</v>
      </c>
      <c r="G19" s="21">
        <f t="shared" si="1"/>
        <v>4.773227129525055</v>
      </c>
      <c r="H19" s="20">
        <f>+'ENERO-METAS'!H19</f>
        <v>502</v>
      </c>
      <c r="I19" s="21">
        <f t="shared" si="2"/>
        <v>2.984009986328241</v>
      </c>
      <c r="J19" s="20">
        <f>+'ENERO-METAS'!J19</f>
        <v>804</v>
      </c>
      <c r="K19" s="22">
        <f t="shared" si="3"/>
        <v>4.779171372525709</v>
      </c>
      <c r="L19" s="20">
        <f>+'ENERO-METAS'!L19</f>
        <v>803</v>
      </c>
      <c r="M19" s="23">
        <f t="shared" si="4"/>
        <v>4.773227129525055</v>
      </c>
      <c r="N19" s="20">
        <f>+'ENERO-METAS'!N19</f>
        <v>930</v>
      </c>
      <c r="O19" s="16">
        <f t="shared" si="5"/>
        <v>5.528145990608096</v>
      </c>
      <c r="P19" s="24">
        <v>16827</v>
      </c>
      <c r="Q19" s="20">
        <f>+'ENERO-METAS'!Q19</f>
        <v>911</v>
      </c>
      <c r="R19" s="21">
        <f t="shared" si="6"/>
        <v>5.413918107802936</v>
      </c>
      <c r="S19" s="20">
        <f>+'ENERO-METAS'!S19</f>
        <v>925</v>
      </c>
      <c r="T19" s="22">
        <f t="shared" si="10"/>
        <v>5.497117727461817</v>
      </c>
      <c r="U19" s="20">
        <f>+'ENERO-METAS'!U19</f>
        <v>1134</v>
      </c>
      <c r="V19" s="21">
        <f t="shared" si="7"/>
        <v>6.739169192369406</v>
      </c>
      <c r="W19" s="20">
        <f>+'ENERO-METAS'!W19</f>
        <v>951</v>
      </c>
      <c r="X19" s="16">
        <f t="shared" si="9"/>
        <v>5.651631306828311</v>
      </c>
      <c r="Y19" s="24">
        <v>16800</v>
      </c>
      <c r="Z19" s="20">
        <f>+'ENERO-METAS'!Z19</f>
        <v>1066</v>
      </c>
      <c r="AA19" s="16">
        <f t="shared" si="8"/>
        <v>6.345238095238095</v>
      </c>
    </row>
    <row r="20" spans="1:27" ht="19.5" customHeight="1">
      <c r="A20" s="17">
        <v>12</v>
      </c>
      <c r="B20" s="18" t="s">
        <v>33</v>
      </c>
      <c r="C20" s="19">
        <v>2504</v>
      </c>
      <c r="D20" s="20">
        <f>+'ENERO-METAS'!D20</f>
        <v>321</v>
      </c>
      <c r="E20" s="21">
        <f t="shared" si="0"/>
        <v>12.819488817891374</v>
      </c>
      <c r="F20" s="20">
        <f>+'ENERO-METAS'!F20</f>
        <v>322</v>
      </c>
      <c r="G20" s="21">
        <f t="shared" si="1"/>
        <v>12.859424920127795</v>
      </c>
      <c r="H20" s="20">
        <f>+'ENERO-METAS'!H20</f>
        <v>1066</v>
      </c>
      <c r="I20" s="21">
        <f t="shared" si="2"/>
        <v>42.57188498402556</v>
      </c>
      <c r="J20" s="20">
        <f>+'ENERO-METAS'!J20</f>
        <v>322</v>
      </c>
      <c r="K20" s="22">
        <f t="shared" si="3"/>
        <v>12.859424920127795</v>
      </c>
      <c r="L20" s="20">
        <f>+'ENERO-METAS'!L20</f>
        <v>322</v>
      </c>
      <c r="M20" s="23">
        <f t="shared" si="4"/>
        <v>12.859424920127795</v>
      </c>
      <c r="N20" s="20">
        <f>+'ENERO-METAS'!N20</f>
        <v>341</v>
      </c>
      <c r="O20" s="16">
        <f t="shared" si="5"/>
        <v>13.618210862619808</v>
      </c>
      <c r="P20" s="24">
        <v>2548</v>
      </c>
      <c r="Q20" s="20">
        <f>+'ENERO-METAS'!Q20</f>
        <v>286</v>
      </c>
      <c r="R20" s="21">
        <f t="shared" si="6"/>
        <v>11.224489795918368</v>
      </c>
      <c r="S20" s="20">
        <f>+'ENERO-METAS'!S20</f>
        <v>286</v>
      </c>
      <c r="T20" s="22">
        <f t="shared" si="10"/>
        <v>11.224489795918368</v>
      </c>
      <c r="U20" s="20">
        <f>+'ENERO-METAS'!U20</f>
        <v>321</v>
      </c>
      <c r="V20" s="21">
        <f t="shared" si="7"/>
        <v>12.59811616954474</v>
      </c>
      <c r="W20" s="20">
        <f>+'ENERO-METAS'!W20</f>
        <v>301</v>
      </c>
      <c r="X20" s="16">
        <f t="shared" si="9"/>
        <v>11.813186813186814</v>
      </c>
      <c r="Y20" s="24">
        <v>2659</v>
      </c>
      <c r="Z20" s="20">
        <f>+'ENERO-METAS'!Z20</f>
        <v>278</v>
      </c>
      <c r="AA20" s="16">
        <f t="shared" si="8"/>
        <v>10.4550582925912</v>
      </c>
    </row>
    <row r="21" spans="1:27" ht="19.5" customHeight="1">
      <c r="A21" s="17">
        <v>13</v>
      </c>
      <c r="B21" s="18" t="s">
        <v>34</v>
      </c>
      <c r="C21" s="19">
        <v>1230</v>
      </c>
      <c r="D21" s="20">
        <f>+'ENERO-METAS'!D21</f>
        <v>196</v>
      </c>
      <c r="E21" s="21">
        <f t="shared" si="0"/>
        <v>15.934959349593496</v>
      </c>
      <c r="F21" s="20">
        <f>+'ENERO-METAS'!F21</f>
        <v>196</v>
      </c>
      <c r="G21" s="21">
        <f t="shared" si="1"/>
        <v>15.934959349593496</v>
      </c>
      <c r="H21" s="20">
        <f>+'ENERO-METAS'!H21</f>
        <v>1747</v>
      </c>
      <c r="I21" s="21">
        <f t="shared" si="2"/>
        <v>142.03252032520325</v>
      </c>
      <c r="J21" s="20">
        <f>+'ENERO-METAS'!J21</f>
        <v>196</v>
      </c>
      <c r="K21" s="22">
        <f t="shared" si="3"/>
        <v>15.934959349593496</v>
      </c>
      <c r="L21" s="20">
        <f>+'ENERO-METAS'!L21</f>
        <v>196</v>
      </c>
      <c r="M21" s="23">
        <f t="shared" si="4"/>
        <v>15.934959349593496</v>
      </c>
      <c r="N21" s="20">
        <f>+'ENERO-METAS'!N21</f>
        <v>247</v>
      </c>
      <c r="O21" s="16">
        <f t="shared" si="5"/>
        <v>20.08130081300813</v>
      </c>
      <c r="P21" s="24">
        <v>1260</v>
      </c>
      <c r="Q21" s="20">
        <f>+'ENERO-METAS'!Q21</f>
        <v>203</v>
      </c>
      <c r="R21" s="21">
        <f t="shared" si="6"/>
        <v>16.11111111111111</v>
      </c>
      <c r="S21" s="20">
        <f>+'ENERO-METAS'!S21</f>
        <v>205</v>
      </c>
      <c r="T21" s="22">
        <f t="shared" si="10"/>
        <v>16.26984126984127</v>
      </c>
      <c r="U21" s="20">
        <f>+'ENERO-METAS'!U21</f>
        <v>227</v>
      </c>
      <c r="V21" s="21">
        <f t="shared" si="7"/>
        <v>18.015873015873016</v>
      </c>
      <c r="W21" s="20">
        <f>+'ENERO-METAS'!W21</f>
        <v>223</v>
      </c>
      <c r="X21" s="16">
        <f t="shared" si="9"/>
        <v>17.6984126984127</v>
      </c>
      <c r="Y21" s="24">
        <v>1268</v>
      </c>
      <c r="Z21" s="20">
        <f>+'ENERO-METAS'!Z21</f>
        <v>266</v>
      </c>
      <c r="AA21" s="16">
        <f t="shared" si="8"/>
        <v>20.977917981072554</v>
      </c>
    </row>
    <row r="22" spans="1:27" ht="19.5" customHeight="1">
      <c r="A22" s="17">
        <v>14</v>
      </c>
      <c r="B22" s="18" t="s">
        <v>35</v>
      </c>
      <c r="C22" s="19">
        <v>1419</v>
      </c>
      <c r="D22" s="20">
        <f>+'ENERO-METAS'!D22</f>
        <v>67</v>
      </c>
      <c r="E22" s="21">
        <f t="shared" si="0"/>
        <v>4.721634954193093</v>
      </c>
      <c r="F22" s="20">
        <f>+'ENERO-METAS'!F22</f>
        <v>67</v>
      </c>
      <c r="G22" s="21">
        <f t="shared" si="1"/>
        <v>4.721634954193093</v>
      </c>
      <c r="H22" s="20">
        <f>+'ENERO-METAS'!H22</f>
        <v>632</v>
      </c>
      <c r="I22" s="21">
        <f t="shared" si="2"/>
        <v>44.538407329105006</v>
      </c>
      <c r="J22" s="20">
        <f>+'ENERO-METAS'!J22</f>
        <v>58</v>
      </c>
      <c r="K22" s="22">
        <f t="shared" si="3"/>
        <v>4.08738548273432</v>
      </c>
      <c r="L22" s="20">
        <f>+'ENERO-METAS'!L22</f>
        <v>67</v>
      </c>
      <c r="M22" s="23">
        <f t="shared" si="4"/>
        <v>4.721634954193093</v>
      </c>
      <c r="N22" s="20">
        <f>+'ENERO-METAS'!N22</f>
        <v>90</v>
      </c>
      <c r="O22" s="16">
        <f t="shared" si="5"/>
        <v>6.342494714587738</v>
      </c>
      <c r="P22" s="24">
        <v>1361</v>
      </c>
      <c r="Q22" s="20">
        <f>+'ENERO-METAS'!Q22</f>
        <v>79</v>
      </c>
      <c r="R22" s="21">
        <f t="shared" si="6"/>
        <v>5.804555473916238</v>
      </c>
      <c r="S22" s="20">
        <f>+'ENERO-METAS'!S22</f>
        <v>80</v>
      </c>
      <c r="T22" s="22">
        <f t="shared" si="10"/>
        <v>5.878030859662013</v>
      </c>
      <c r="U22" s="20">
        <f>+'ENERO-METAS'!U22</f>
        <v>81</v>
      </c>
      <c r="V22" s="21">
        <f t="shared" si="7"/>
        <v>5.9515062454077885</v>
      </c>
      <c r="W22" s="20">
        <f>+'ENERO-METAS'!W22</f>
        <v>84</v>
      </c>
      <c r="X22" s="16">
        <f t="shared" si="9"/>
        <v>6.171932402645114</v>
      </c>
      <c r="Y22" s="24">
        <v>1246</v>
      </c>
      <c r="Z22" s="20">
        <f>+'ENERO-METAS'!Z22</f>
        <v>69</v>
      </c>
      <c r="AA22" s="16">
        <f t="shared" si="8"/>
        <v>5.537720706260032</v>
      </c>
    </row>
    <row r="23" spans="1:27" ht="19.5" customHeight="1">
      <c r="A23" s="17">
        <v>15</v>
      </c>
      <c r="B23" s="18" t="s">
        <v>36</v>
      </c>
      <c r="C23" s="19">
        <v>1741</v>
      </c>
      <c r="D23" s="20">
        <f>+'ENERO-METAS'!D23</f>
        <v>289</v>
      </c>
      <c r="E23" s="21">
        <f t="shared" si="0"/>
        <v>16.599655370476736</v>
      </c>
      <c r="F23" s="20">
        <f>+'ENERO-METAS'!F23</f>
        <v>289</v>
      </c>
      <c r="G23" s="21">
        <f t="shared" si="1"/>
        <v>16.599655370476736</v>
      </c>
      <c r="H23" s="20">
        <f>+'ENERO-METAS'!H23</f>
        <v>20</v>
      </c>
      <c r="I23" s="21">
        <f t="shared" si="2"/>
        <v>1.1487650775416427</v>
      </c>
      <c r="J23" s="20">
        <f>+'ENERO-METAS'!J23</f>
        <v>289</v>
      </c>
      <c r="K23" s="22">
        <f t="shared" si="3"/>
        <v>16.599655370476736</v>
      </c>
      <c r="L23" s="20">
        <f>+'ENERO-METAS'!L23</f>
        <v>289</v>
      </c>
      <c r="M23" s="23">
        <f t="shared" si="4"/>
        <v>16.599655370476736</v>
      </c>
      <c r="N23" s="20">
        <f>+'ENERO-METAS'!N23</f>
        <v>365</v>
      </c>
      <c r="O23" s="16">
        <f t="shared" si="5"/>
        <v>20.96496266513498</v>
      </c>
      <c r="P23" s="24">
        <v>1691</v>
      </c>
      <c r="Q23" s="20">
        <f>+'ENERO-METAS'!Q23</f>
        <v>286</v>
      </c>
      <c r="R23" s="21">
        <f t="shared" si="6"/>
        <v>16.913069189828505</v>
      </c>
      <c r="S23" s="20">
        <f>+'ENERO-METAS'!S23</f>
        <v>286</v>
      </c>
      <c r="T23" s="22">
        <f t="shared" si="10"/>
        <v>16.913069189828505</v>
      </c>
      <c r="U23" s="20">
        <f>+'ENERO-METAS'!U23</f>
        <v>300</v>
      </c>
      <c r="V23" s="21">
        <f t="shared" si="7"/>
        <v>17.740981667652278</v>
      </c>
      <c r="W23" s="20">
        <f>+'ENERO-METAS'!W23</f>
        <v>295</v>
      </c>
      <c r="X23" s="16">
        <f t="shared" si="9"/>
        <v>17.445298639858073</v>
      </c>
      <c r="Y23" s="24">
        <v>1579</v>
      </c>
      <c r="Z23" s="20">
        <f>+'ENERO-METAS'!Z23</f>
        <v>409</v>
      </c>
      <c r="AA23" s="16">
        <f t="shared" si="8"/>
        <v>25.90246991766941</v>
      </c>
    </row>
    <row r="24" spans="1:27" ht="19.5" customHeight="1">
      <c r="A24" s="17">
        <v>16</v>
      </c>
      <c r="B24" s="18" t="s">
        <v>37</v>
      </c>
      <c r="C24" s="19">
        <v>3386</v>
      </c>
      <c r="D24" s="20">
        <f>+'ENERO-METAS'!D24</f>
        <v>445</v>
      </c>
      <c r="E24" s="21">
        <f t="shared" si="0"/>
        <v>13.142350856467809</v>
      </c>
      <c r="F24" s="20">
        <f>+'ENERO-METAS'!F24</f>
        <v>445</v>
      </c>
      <c r="G24" s="21">
        <f t="shared" si="1"/>
        <v>13.142350856467809</v>
      </c>
      <c r="H24" s="20">
        <f>+'ENERO-METAS'!H24</f>
        <v>379</v>
      </c>
      <c r="I24" s="21">
        <f t="shared" si="2"/>
        <v>11.19314825753101</v>
      </c>
      <c r="J24" s="20">
        <f>+'ENERO-METAS'!J24</f>
        <v>446</v>
      </c>
      <c r="K24" s="22">
        <f t="shared" si="3"/>
        <v>13.171884229178973</v>
      </c>
      <c r="L24" s="20">
        <f>+'ENERO-METAS'!L24</f>
        <v>445</v>
      </c>
      <c r="M24" s="23">
        <f t="shared" si="4"/>
        <v>13.142350856467809</v>
      </c>
      <c r="N24" s="20">
        <f>+'ENERO-METAS'!N24</f>
        <v>548</v>
      </c>
      <c r="O24" s="16">
        <f t="shared" si="5"/>
        <v>16.18428824571766</v>
      </c>
      <c r="P24" s="24">
        <v>3324</v>
      </c>
      <c r="Q24" s="20">
        <f>+'ENERO-METAS'!Q24</f>
        <v>425</v>
      </c>
      <c r="R24" s="21">
        <f t="shared" si="6"/>
        <v>12.785800240673886</v>
      </c>
      <c r="S24" s="20">
        <f>+'ENERO-METAS'!S24</f>
        <v>423</v>
      </c>
      <c r="T24" s="22">
        <f t="shared" si="10"/>
        <v>12.725631768953068</v>
      </c>
      <c r="U24" s="20">
        <f>+'ENERO-METAS'!U24</f>
        <v>484</v>
      </c>
      <c r="V24" s="21">
        <f t="shared" si="7"/>
        <v>14.560770156438027</v>
      </c>
      <c r="W24" s="20">
        <f>+'ENERO-METAS'!W24</f>
        <v>435</v>
      </c>
      <c r="X24" s="16">
        <f t="shared" si="9"/>
        <v>13.086642599277978</v>
      </c>
      <c r="Y24" s="24">
        <v>3237</v>
      </c>
      <c r="Z24" s="20">
        <f>+'ENERO-METAS'!Z24</f>
        <v>509</v>
      </c>
      <c r="AA24" s="16">
        <f t="shared" si="8"/>
        <v>15.724436206363917</v>
      </c>
    </row>
    <row r="25" spans="1:27" ht="19.5" customHeight="1">
      <c r="A25" s="17">
        <v>17</v>
      </c>
      <c r="B25" s="18" t="s">
        <v>38</v>
      </c>
      <c r="C25" s="19">
        <v>248</v>
      </c>
      <c r="D25" s="20">
        <f>+'ENERO-METAS'!D25</f>
        <v>18</v>
      </c>
      <c r="E25" s="21">
        <f t="shared" si="0"/>
        <v>7.258064516129032</v>
      </c>
      <c r="F25" s="20">
        <f>+'ENERO-METAS'!F25</f>
        <v>18</v>
      </c>
      <c r="G25" s="21">
        <f t="shared" si="1"/>
        <v>7.258064516129032</v>
      </c>
      <c r="H25" s="20">
        <f>+'ENERO-METAS'!H25</f>
        <v>2</v>
      </c>
      <c r="I25" s="21">
        <f t="shared" si="2"/>
        <v>0.8064516129032258</v>
      </c>
      <c r="J25" s="20">
        <f>+'ENERO-METAS'!J25</f>
        <v>18</v>
      </c>
      <c r="K25" s="22">
        <f t="shared" si="3"/>
        <v>7.258064516129032</v>
      </c>
      <c r="L25" s="20">
        <f>+'ENERO-METAS'!L25</f>
        <v>18</v>
      </c>
      <c r="M25" s="23">
        <f t="shared" si="4"/>
        <v>7.258064516129032</v>
      </c>
      <c r="N25" s="20">
        <f>+'ENERO-METAS'!N25</f>
        <v>5</v>
      </c>
      <c r="O25" s="16">
        <f t="shared" si="5"/>
        <v>2.0161290322580645</v>
      </c>
      <c r="P25" s="24">
        <v>243</v>
      </c>
      <c r="Q25" s="20">
        <f>+'ENERO-METAS'!Q25</f>
        <v>11</v>
      </c>
      <c r="R25" s="21">
        <f t="shared" si="6"/>
        <v>4.526748971193416</v>
      </c>
      <c r="S25" s="20">
        <f>+'ENERO-METAS'!S25</f>
        <v>11</v>
      </c>
      <c r="T25" s="22">
        <f t="shared" si="10"/>
        <v>4.526748971193416</v>
      </c>
      <c r="U25" s="20">
        <f>+'ENERO-METAS'!U25</f>
        <v>12</v>
      </c>
      <c r="V25" s="21">
        <f t="shared" si="7"/>
        <v>4.938271604938271</v>
      </c>
      <c r="W25" s="20">
        <f>+'ENERO-METAS'!W25</f>
        <v>11</v>
      </c>
      <c r="X25" s="16">
        <f t="shared" si="9"/>
        <v>4.526748971193416</v>
      </c>
      <c r="Y25" s="24">
        <v>261</v>
      </c>
      <c r="Z25" s="20">
        <f>+'ENERO-METAS'!Z25</f>
        <v>16</v>
      </c>
      <c r="AA25" s="16">
        <f t="shared" si="8"/>
        <v>6.130268199233717</v>
      </c>
    </row>
    <row r="26" spans="1:27" ht="19.5" customHeight="1">
      <c r="A26" s="17">
        <v>18</v>
      </c>
      <c r="B26" s="18" t="s">
        <v>39</v>
      </c>
      <c r="C26" s="19">
        <v>6297</v>
      </c>
      <c r="D26" s="20">
        <f>+'ENERO-METAS'!D26</f>
        <v>587</v>
      </c>
      <c r="E26" s="21">
        <f t="shared" si="0"/>
        <v>9.321899317135143</v>
      </c>
      <c r="F26" s="20">
        <f>+'ENERO-METAS'!F26</f>
        <v>588</v>
      </c>
      <c r="G26" s="21">
        <f t="shared" si="1"/>
        <v>9.337779895188184</v>
      </c>
      <c r="H26" s="20">
        <f>+'ENERO-METAS'!H26</f>
        <v>354</v>
      </c>
      <c r="I26" s="21">
        <f t="shared" si="2"/>
        <v>5.62172463077656</v>
      </c>
      <c r="J26" s="20">
        <f>+'ENERO-METAS'!J26</f>
        <v>588</v>
      </c>
      <c r="K26" s="22">
        <f t="shared" si="3"/>
        <v>9.337779895188184</v>
      </c>
      <c r="L26" s="20">
        <f>+'ENERO-METAS'!L26</f>
        <v>588</v>
      </c>
      <c r="M26" s="23">
        <f t="shared" si="4"/>
        <v>9.337779895188184</v>
      </c>
      <c r="N26" s="20">
        <f>+'ENERO-METAS'!N26</f>
        <v>615</v>
      </c>
      <c r="O26" s="16">
        <f t="shared" si="5"/>
        <v>9.766555502620296</v>
      </c>
      <c r="P26" s="24">
        <v>6226</v>
      </c>
      <c r="Q26" s="20">
        <f>+'ENERO-METAS'!Q26</f>
        <v>567</v>
      </c>
      <c r="R26" s="21">
        <f t="shared" si="6"/>
        <v>9.106970767748154</v>
      </c>
      <c r="S26" s="20">
        <f>+'ENERO-METAS'!S26</f>
        <v>571</v>
      </c>
      <c r="T26" s="22">
        <f t="shared" si="10"/>
        <v>9.1712174751044</v>
      </c>
      <c r="U26" s="20">
        <f>+'ENERO-METAS'!U26</f>
        <v>642</v>
      </c>
      <c r="V26" s="21">
        <f t="shared" si="7"/>
        <v>10.311596530677802</v>
      </c>
      <c r="W26" s="20">
        <f>+'ENERO-METAS'!W26</f>
        <v>578</v>
      </c>
      <c r="X26" s="16">
        <f t="shared" si="9"/>
        <v>9.283649212977835</v>
      </c>
      <c r="Y26" s="24">
        <v>6116</v>
      </c>
      <c r="Z26" s="20">
        <f>+'ENERO-METAS'!Z26</f>
        <v>713</v>
      </c>
      <c r="AA26" s="16">
        <f t="shared" si="8"/>
        <v>11.657946370176585</v>
      </c>
    </row>
    <row r="27" spans="1:27" ht="19.5" customHeight="1">
      <c r="A27" s="17">
        <v>19</v>
      </c>
      <c r="B27" s="18" t="s">
        <v>40</v>
      </c>
      <c r="C27" s="19">
        <v>13676</v>
      </c>
      <c r="D27" s="20">
        <f>+'ENERO-METAS'!D27</f>
        <v>911</v>
      </c>
      <c r="E27" s="21">
        <f t="shared" si="0"/>
        <v>6.661304474992688</v>
      </c>
      <c r="F27" s="20">
        <f>+'ENERO-METAS'!F27</f>
        <v>911</v>
      </c>
      <c r="G27" s="21">
        <f t="shared" si="1"/>
        <v>6.661304474992688</v>
      </c>
      <c r="H27" s="20">
        <f>+'ENERO-METAS'!H27</f>
        <v>568</v>
      </c>
      <c r="I27" s="21">
        <f t="shared" si="2"/>
        <v>4.15326118748172</v>
      </c>
      <c r="J27" s="20">
        <f>+'ENERO-METAS'!J27</f>
        <v>911</v>
      </c>
      <c r="K27" s="22">
        <f t="shared" si="3"/>
        <v>6.661304474992688</v>
      </c>
      <c r="L27" s="20">
        <f>+'ENERO-METAS'!L27</f>
        <v>911</v>
      </c>
      <c r="M27" s="23">
        <f t="shared" si="4"/>
        <v>6.661304474992688</v>
      </c>
      <c r="N27" s="20">
        <f>+'ENERO-METAS'!N27</f>
        <v>1038</v>
      </c>
      <c r="O27" s="16">
        <f t="shared" si="5"/>
        <v>7.589938578531735</v>
      </c>
      <c r="P27" s="24">
        <v>13513</v>
      </c>
      <c r="Q27" s="20">
        <f>+'ENERO-METAS'!Q27</f>
        <v>978</v>
      </c>
      <c r="R27" s="21">
        <f t="shared" si="6"/>
        <v>7.237475024050914</v>
      </c>
      <c r="S27" s="20">
        <f>+'ENERO-METAS'!S27</f>
        <v>981</v>
      </c>
      <c r="T27" s="22">
        <f t="shared" si="10"/>
        <v>7.259675867682972</v>
      </c>
      <c r="U27" s="20">
        <f>+'ENERO-METAS'!U27</f>
        <v>1188</v>
      </c>
      <c r="V27" s="21">
        <f t="shared" si="7"/>
        <v>8.791534078294974</v>
      </c>
      <c r="W27" s="20">
        <f>+'ENERO-METAS'!W27</f>
        <v>1007</v>
      </c>
      <c r="X27" s="16">
        <f t="shared" si="9"/>
        <v>7.452083179160808</v>
      </c>
      <c r="Y27" s="24">
        <v>13092</v>
      </c>
      <c r="Z27" s="20">
        <f>+'ENERO-METAS'!Z27</f>
        <v>1114</v>
      </c>
      <c r="AA27" s="16">
        <f t="shared" si="8"/>
        <v>8.509013137794073</v>
      </c>
    </row>
    <row r="28" spans="1:27" ht="19.5" customHeight="1">
      <c r="A28" s="17">
        <v>20</v>
      </c>
      <c r="B28" s="18" t="s">
        <v>41</v>
      </c>
      <c r="C28" s="19">
        <v>123</v>
      </c>
      <c r="D28" s="25">
        <f>+'ENERO-METAS'!D28</f>
        <v>2</v>
      </c>
      <c r="E28" s="21">
        <f t="shared" si="0"/>
        <v>1.6260162601626016</v>
      </c>
      <c r="F28" s="25">
        <f>+'ENERO-METAS'!F28</f>
        <v>2</v>
      </c>
      <c r="G28" s="21">
        <f t="shared" si="1"/>
        <v>1.6260162601626016</v>
      </c>
      <c r="H28" s="25">
        <f>+'ENERO-METAS'!H28</f>
        <v>0</v>
      </c>
      <c r="I28" s="21">
        <f t="shared" si="2"/>
        <v>0</v>
      </c>
      <c r="J28" s="25">
        <f>+'ENERO-METAS'!J28</f>
        <v>2</v>
      </c>
      <c r="K28" s="22">
        <f t="shared" si="3"/>
        <v>1.6260162601626016</v>
      </c>
      <c r="L28" s="25">
        <f>+'ENERO-METAS'!L28</f>
        <v>2</v>
      </c>
      <c r="M28" s="23">
        <f t="shared" si="4"/>
        <v>1.6260162601626016</v>
      </c>
      <c r="N28" s="25">
        <f>+'ENERO-METAS'!N28</f>
        <v>1</v>
      </c>
      <c r="O28" s="16">
        <f t="shared" si="5"/>
        <v>0.8130081300813008</v>
      </c>
      <c r="P28" s="24">
        <v>119</v>
      </c>
      <c r="Q28" s="25">
        <f>+'ENERO-METAS'!Q28</f>
        <v>7</v>
      </c>
      <c r="R28" s="21">
        <f t="shared" si="6"/>
        <v>5.882352941176471</v>
      </c>
      <c r="S28" s="25">
        <f>+'ENERO-METAS'!S28</f>
        <v>7</v>
      </c>
      <c r="T28" s="22">
        <f t="shared" si="10"/>
        <v>5.882352941176471</v>
      </c>
      <c r="U28" s="25">
        <f>+'ENERO-METAS'!U28</f>
        <v>8</v>
      </c>
      <c r="V28" s="21">
        <f t="shared" si="7"/>
        <v>6.722689075630252</v>
      </c>
      <c r="W28" s="25">
        <f>+'ENERO-METAS'!W28</f>
        <v>7</v>
      </c>
      <c r="X28" s="26">
        <f t="shared" si="9"/>
        <v>5.882352941176471</v>
      </c>
      <c r="Y28" s="24">
        <v>119</v>
      </c>
      <c r="Z28" s="20">
        <f>+'ENERO-METAS'!Z28</f>
        <v>6</v>
      </c>
      <c r="AA28" s="16">
        <f t="shared" si="8"/>
        <v>5.042016806722689</v>
      </c>
    </row>
    <row r="29" spans="1:27" s="29" customFormat="1" ht="19.5" customHeight="1">
      <c r="A29" s="75"/>
      <c r="B29" s="76" t="s">
        <v>42</v>
      </c>
      <c r="C29" s="77">
        <f>SUM(C9:C28)</f>
        <v>121477</v>
      </c>
      <c r="D29" s="78">
        <f>SUM(D9:D28)</f>
        <v>9501</v>
      </c>
      <c r="E29" s="79">
        <f t="shared" si="0"/>
        <v>7.821233649168155</v>
      </c>
      <c r="F29" s="80">
        <f>SUM(F9:F28)</f>
        <v>9463</v>
      </c>
      <c r="G29" s="79">
        <f t="shared" si="1"/>
        <v>7.789952007375882</v>
      </c>
      <c r="H29" s="80">
        <f>SUM(H9:H28)</f>
        <v>9660</v>
      </c>
      <c r="I29" s="79">
        <f t="shared" si="2"/>
        <v>7.952122624035826</v>
      </c>
      <c r="J29" s="80">
        <f>SUM(J9:J28)</f>
        <v>9452</v>
      </c>
      <c r="K29" s="79">
        <f t="shared" si="3"/>
        <v>7.780896795278118</v>
      </c>
      <c r="L29" s="80">
        <f>SUM(L9:L28)</f>
        <v>9463</v>
      </c>
      <c r="M29" s="79">
        <f t="shared" si="4"/>
        <v>7.789952007375882</v>
      </c>
      <c r="N29" s="80">
        <f>SUM(N9:N28)</f>
        <v>10595</v>
      </c>
      <c r="O29" s="79">
        <f t="shared" si="5"/>
        <v>8.721815652345711</v>
      </c>
      <c r="P29" s="81">
        <f>SUM(P9:P28)</f>
        <v>120626</v>
      </c>
      <c r="Q29" s="78">
        <f>SUM(Q9:Q28)</f>
        <v>9717</v>
      </c>
      <c r="R29" s="79">
        <f t="shared" si="6"/>
        <v>8.055477260292143</v>
      </c>
      <c r="S29" s="78">
        <f>SUM(S9:S28)</f>
        <v>9748</v>
      </c>
      <c r="T29" s="79">
        <f>+S29*100/P29</f>
        <v>8.081176529106495</v>
      </c>
      <c r="U29" s="78">
        <f>SUM(U9:U28)</f>
        <v>11022</v>
      </c>
      <c r="V29" s="79">
        <f t="shared" si="7"/>
        <v>9.13733357650921</v>
      </c>
      <c r="W29" s="78">
        <f>SUM(W9:W28)</f>
        <v>10067</v>
      </c>
      <c r="X29" s="82">
        <f>+W29*100/P29</f>
        <v>8.345630295292889</v>
      </c>
      <c r="Y29" s="81">
        <f>SUM(Y9:Y28)</f>
        <v>118730</v>
      </c>
      <c r="Z29" s="77">
        <f>SUM(Z9:Z28)</f>
        <v>11732</v>
      </c>
      <c r="AA29" s="79">
        <f t="shared" si="8"/>
        <v>9.881243156742189</v>
      </c>
    </row>
    <row r="30" ht="16.5" customHeight="1">
      <c r="A30" s="30" t="s">
        <v>43</v>
      </c>
    </row>
    <row r="31" ht="16.5" customHeight="1">
      <c r="A31" s="30" t="s">
        <v>44</v>
      </c>
    </row>
    <row r="32" spans="1:4" ht="16.5" customHeight="1">
      <c r="A32" s="31"/>
      <c r="D32" s="32"/>
    </row>
    <row r="33" spans="4:10" s="34" customFormat="1" ht="16.5" customHeight="1">
      <c r="D33" s="33"/>
      <c r="J33" s="35"/>
    </row>
  </sheetData>
  <sheetProtection/>
  <mergeCells count="18">
    <mergeCell ref="Y6:Y8"/>
    <mergeCell ref="W7:X7"/>
    <mergeCell ref="U7:V7"/>
    <mergeCell ref="A6:B8"/>
    <mergeCell ref="C6:C8"/>
    <mergeCell ref="D6:O6"/>
    <mergeCell ref="P6:P8"/>
    <mergeCell ref="Q6:X6"/>
    <mergeCell ref="Z7:AA7"/>
    <mergeCell ref="Z6:AA6"/>
    <mergeCell ref="D7:E7"/>
    <mergeCell ref="F7:G7"/>
    <mergeCell ref="H7:I7"/>
    <mergeCell ref="J7:K7"/>
    <mergeCell ref="L7:M7"/>
    <mergeCell ref="N7:O7"/>
    <mergeCell ref="Q7:R7"/>
    <mergeCell ref="S7:T7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A34"/>
  <sheetViews>
    <sheetView showGridLines="0" zoomScalePageLayoutView="0" workbookViewId="0" topLeftCell="A1">
      <pane xSplit="3" ySplit="8" topLeftCell="G18" activePane="bottomRight" state="frozen"/>
      <selection pane="topLeft" activeCell="I16" sqref="I16"/>
      <selection pane="topRight" activeCell="I16" sqref="I16"/>
      <selection pane="bottomLeft" activeCell="I16" sqref="I16"/>
      <selection pane="bottomRight" activeCell="I16" sqref="I16"/>
    </sheetView>
  </sheetViews>
  <sheetFormatPr defaultColWidth="11.421875" defaultRowHeight="16.5" customHeight="1"/>
  <cols>
    <col min="1" max="1" width="3.00390625" style="2" customWidth="1"/>
    <col min="2" max="2" width="19.7109375" style="2" customWidth="1"/>
    <col min="3" max="3" width="11.140625" style="2" customWidth="1"/>
    <col min="4" max="4" width="9.140625" style="2" customWidth="1"/>
    <col min="5" max="5" width="8.7109375" style="2" customWidth="1"/>
    <col min="6" max="6" width="8.57421875" style="2" customWidth="1"/>
    <col min="7" max="7" width="8.7109375" style="2" customWidth="1"/>
    <col min="8" max="8" width="8.8515625" style="2" customWidth="1"/>
    <col min="9" max="15" width="8.7109375" style="2" customWidth="1"/>
    <col min="16" max="16" width="10.8515625" style="2" customWidth="1"/>
    <col min="17" max="22" width="8.7109375" style="2" customWidth="1"/>
    <col min="23" max="23" width="9.140625" style="2" customWidth="1"/>
    <col min="24" max="24" width="8.57421875" style="2" customWidth="1"/>
    <col min="25" max="25" width="11.421875" style="2" customWidth="1"/>
    <col min="26" max="26" width="8.57421875" style="2" customWidth="1"/>
    <col min="27" max="27" width="7.140625" style="2" customWidth="1"/>
    <col min="28" max="16384" width="11.421875" style="2" customWidth="1"/>
  </cols>
  <sheetData>
    <row r="1" spans="1:22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8.75" customHeight="1">
      <c r="A4" s="5" t="s">
        <v>68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0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7" ht="16.5" customHeight="1">
      <c r="A6" s="111" t="s">
        <v>3</v>
      </c>
      <c r="B6" s="112"/>
      <c r="C6" s="117" t="s">
        <v>4</v>
      </c>
      <c r="D6" s="99" t="s">
        <v>5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P6" s="107" t="s">
        <v>6</v>
      </c>
      <c r="Q6" s="105" t="s">
        <v>7</v>
      </c>
      <c r="R6" s="102"/>
      <c r="S6" s="102"/>
      <c r="T6" s="102"/>
      <c r="U6" s="102"/>
      <c r="V6" s="102"/>
      <c r="W6" s="102"/>
      <c r="X6" s="106"/>
      <c r="Y6" s="107" t="s">
        <v>8</v>
      </c>
      <c r="Z6" s="105" t="s">
        <v>9</v>
      </c>
      <c r="AA6" s="106"/>
    </row>
    <row r="7" spans="1:27" ht="21" customHeight="1">
      <c r="A7" s="113"/>
      <c r="B7" s="114"/>
      <c r="C7" s="118"/>
      <c r="D7" s="103" t="s">
        <v>10</v>
      </c>
      <c r="E7" s="104"/>
      <c r="F7" s="103" t="s">
        <v>11</v>
      </c>
      <c r="G7" s="104"/>
      <c r="H7" s="103" t="s">
        <v>12</v>
      </c>
      <c r="I7" s="104"/>
      <c r="J7" s="103" t="s">
        <v>13</v>
      </c>
      <c r="K7" s="104"/>
      <c r="L7" s="103" t="s">
        <v>14</v>
      </c>
      <c r="M7" s="104"/>
      <c r="N7" s="103" t="s">
        <v>15</v>
      </c>
      <c r="O7" s="104"/>
      <c r="P7" s="108"/>
      <c r="Q7" s="103" t="s">
        <v>16</v>
      </c>
      <c r="R7" s="104"/>
      <c r="S7" s="103" t="s">
        <v>17</v>
      </c>
      <c r="T7" s="104"/>
      <c r="U7" s="103" t="s">
        <v>18</v>
      </c>
      <c r="V7" s="104"/>
      <c r="W7" s="103" t="s">
        <v>19</v>
      </c>
      <c r="X7" s="110"/>
      <c r="Y7" s="108"/>
      <c r="Z7" s="103" t="s">
        <v>16</v>
      </c>
      <c r="AA7" s="104"/>
    </row>
    <row r="8" spans="1:27" ht="23.25" customHeight="1">
      <c r="A8" s="115"/>
      <c r="B8" s="116"/>
      <c r="C8" s="119"/>
      <c r="D8" s="72" t="s">
        <v>20</v>
      </c>
      <c r="E8" s="73" t="s">
        <v>21</v>
      </c>
      <c r="F8" s="72" t="s">
        <v>20</v>
      </c>
      <c r="G8" s="73" t="s">
        <v>21</v>
      </c>
      <c r="H8" s="72" t="s">
        <v>20</v>
      </c>
      <c r="I8" s="73" t="s">
        <v>21</v>
      </c>
      <c r="J8" s="72" t="s">
        <v>20</v>
      </c>
      <c r="K8" s="73" t="s">
        <v>21</v>
      </c>
      <c r="L8" s="72" t="s">
        <v>20</v>
      </c>
      <c r="M8" s="73" t="s">
        <v>21</v>
      </c>
      <c r="N8" s="72" t="s">
        <v>20</v>
      </c>
      <c r="O8" s="73" t="s">
        <v>21</v>
      </c>
      <c r="P8" s="109"/>
      <c r="Q8" s="72" t="s">
        <v>20</v>
      </c>
      <c r="R8" s="73" t="s">
        <v>21</v>
      </c>
      <c r="S8" s="72" t="s">
        <v>20</v>
      </c>
      <c r="T8" s="73" t="s">
        <v>21</v>
      </c>
      <c r="U8" s="72" t="s">
        <v>20</v>
      </c>
      <c r="V8" s="73" t="s">
        <v>21</v>
      </c>
      <c r="W8" s="72" t="s">
        <v>20</v>
      </c>
      <c r="X8" s="74" t="s">
        <v>21</v>
      </c>
      <c r="Y8" s="109"/>
      <c r="Z8" s="72" t="s">
        <v>20</v>
      </c>
      <c r="AA8" s="73" t="s">
        <v>21</v>
      </c>
    </row>
    <row r="9" spans="1:27" ht="19.5" customHeight="1">
      <c r="A9" s="7">
        <v>1</v>
      </c>
      <c r="B9" s="8" t="s">
        <v>22</v>
      </c>
      <c r="C9" s="9">
        <v>8800</v>
      </c>
      <c r="D9" s="10">
        <f>+'ENERO-METAS'!D9+'FEBRERO-METAS'!D9</f>
        <v>1459</v>
      </c>
      <c r="E9" s="11">
        <f aca="true" t="shared" si="0" ref="E9:E29">+D9*100/C9</f>
        <v>16.579545454545453</v>
      </c>
      <c r="F9" s="10">
        <f>+'ENERO-METAS'!F9+'FEBRERO-METAS'!F9</f>
        <v>1457</v>
      </c>
      <c r="G9" s="11">
        <f aca="true" t="shared" si="1" ref="G9:G29">+F9*100/C9</f>
        <v>16.556818181818183</v>
      </c>
      <c r="H9" s="10">
        <f>+'ENERO-METAS'!H9+'FEBRERO-METAS'!H9</f>
        <v>1559</v>
      </c>
      <c r="I9" s="11">
        <f aca="true" t="shared" si="2" ref="I9:I29">+H9*100/C9</f>
        <v>17.71590909090909</v>
      </c>
      <c r="J9" s="10">
        <f>+'ENERO-METAS'!J9+'FEBRERO-METAS'!J9</f>
        <v>1454</v>
      </c>
      <c r="K9" s="12">
        <f aca="true" t="shared" si="3" ref="K9:K29">+J9*100/C9</f>
        <v>16.522727272727273</v>
      </c>
      <c r="L9" s="10">
        <f>+'ENERO-METAS'!L9+'FEBRERO-METAS'!L9</f>
        <v>1457</v>
      </c>
      <c r="M9" s="13">
        <f aca="true" t="shared" si="4" ref="M9:M29">+L9*100/C9</f>
        <v>16.556818181818183</v>
      </c>
      <c r="N9" s="10">
        <f>+'ENERO-METAS'!N9+'FEBRERO-METAS'!N9</f>
        <v>1503</v>
      </c>
      <c r="O9" s="14">
        <f aca="true" t="shared" si="5" ref="O9:O29">+N9*100/C9</f>
        <v>17.079545454545453</v>
      </c>
      <c r="P9" s="15">
        <v>9077</v>
      </c>
      <c r="Q9" s="10">
        <f>+'ENERO-METAS'!Q9+'FEBRERO-METAS'!Q9</f>
        <v>1387</v>
      </c>
      <c r="R9" s="11">
        <f aca="true" t="shared" si="6" ref="R9:R29">+Q9*100/P9</f>
        <v>15.280378979839154</v>
      </c>
      <c r="S9" s="10">
        <f>+'ENERO-METAS'!S9+'FEBRERO-METAS'!S9</f>
        <v>1369</v>
      </c>
      <c r="T9" s="12">
        <f>+S9*100/P9</f>
        <v>15.082075575630714</v>
      </c>
      <c r="U9" s="10">
        <f>+'ENERO-METAS'!U9+'FEBRERO-METAS'!U9</f>
        <v>1422</v>
      </c>
      <c r="V9" s="11">
        <f aca="true" t="shared" si="7" ref="V9:V29">+U9*100/P9</f>
        <v>15.665968932466674</v>
      </c>
      <c r="W9" s="10">
        <f>+'ENERO-METAS'!W9+'FEBRERO-METAS'!W9</f>
        <v>1474</v>
      </c>
      <c r="X9" s="16">
        <f>+W9*100/P9</f>
        <v>16.238845433513276</v>
      </c>
      <c r="Y9" s="15">
        <v>7300</v>
      </c>
      <c r="Z9" s="10">
        <f>+'ENERO-METAS'!Z9+'FEBRERO-METAS'!Z9</f>
        <v>1352</v>
      </c>
      <c r="AA9" s="14">
        <f aca="true" t="shared" si="8" ref="AA9:AA29">+Z9*100/Y9</f>
        <v>18.52054794520548</v>
      </c>
    </row>
    <row r="10" spans="1:27" ht="19.5" customHeight="1">
      <c r="A10" s="17">
        <v>2</v>
      </c>
      <c r="B10" s="18" t="s">
        <v>23</v>
      </c>
      <c r="C10" s="19">
        <v>7830</v>
      </c>
      <c r="D10" s="20">
        <f>+'ENERO-METAS'!D10+'FEBRERO-METAS'!D10</f>
        <v>1249</v>
      </c>
      <c r="E10" s="21">
        <f t="shared" si="0"/>
        <v>15.951468710089399</v>
      </c>
      <c r="F10" s="20">
        <f>+'ENERO-METAS'!F10+'FEBRERO-METAS'!F10</f>
        <v>1242</v>
      </c>
      <c r="G10" s="21">
        <f t="shared" si="1"/>
        <v>15.862068965517242</v>
      </c>
      <c r="H10" s="20">
        <f>+'ENERO-METAS'!H10+'FEBRERO-METAS'!H10</f>
        <v>1725</v>
      </c>
      <c r="I10" s="21">
        <f t="shared" si="2"/>
        <v>22.03065134099617</v>
      </c>
      <c r="J10" s="20">
        <f>+'ENERO-METAS'!J10+'FEBRERO-METAS'!J10</f>
        <v>1238</v>
      </c>
      <c r="K10" s="22">
        <f t="shared" si="3"/>
        <v>15.810983397190293</v>
      </c>
      <c r="L10" s="20">
        <f>+'ENERO-METAS'!L10+'FEBRERO-METAS'!L10</f>
        <v>1242</v>
      </c>
      <c r="M10" s="23">
        <f t="shared" si="4"/>
        <v>15.862068965517242</v>
      </c>
      <c r="N10" s="20">
        <f>+'ENERO-METAS'!N10+'FEBRERO-METAS'!N10</f>
        <v>1474</v>
      </c>
      <c r="O10" s="16">
        <f t="shared" si="5"/>
        <v>18.825031928480204</v>
      </c>
      <c r="P10" s="24">
        <v>7535</v>
      </c>
      <c r="Q10" s="20">
        <f>+'ENERO-METAS'!Q10+'FEBRERO-METAS'!Q10</f>
        <v>1115</v>
      </c>
      <c r="R10" s="21">
        <f t="shared" si="6"/>
        <v>14.797611147976111</v>
      </c>
      <c r="S10" s="20">
        <f>+'ENERO-METAS'!S10+'FEBRERO-METAS'!S10</f>
        <v>1102</v>
      </c>
      <c r="T10" s="22">
        <f>+S10*100/P10</f>
        <v>14.62508294625083</v>
      </c>
      <c r="U10" s="20">
        <f>+'ENERO-METAS'!U10+'FEBRERO-METAS'!U10</f>
        <v>1106</v>
      </c>
      <c r="V10" s="21">
        <f t="shared" si="7"/>
        <v>14.678168546781686</v>
      </c>
      <c r="W10" s="20">
        <f>+'ENERO-METAS'!W10+'FEBRERO-METAS'!W10</f>
        <v>1188</v>
      </c>
      <c r="X10" s="16">
        <f aca="true" t="shared" si="9" ref="X10:X28">+W10*100/P10</f>
        <v>15.766423357664234</v>
      </c>
      <c r="Y10" s="24">
        <v>6900</v>
      </c>
      <c r="Z10" s="20">
        <f>+'ENERO-METAS'!Z10+'FEBRERO-METAS'!Z10</f>
        <v>1024</v>
      </c>
      <c r="AA10" s="16">
        <f t="shared" si="8"/>
        <v>14.840579710144928</v>
      </c>
    </row>
    <row r="11" spans="1:27" ht="19.5" customHeight="1">
      <c r="A11" s="17">
        <v>3</v>
      </c>
      <c r="B11" s="18" t="s">
        <v>24</v>
      </c>
      <c r="C11" s="19">
        <v>1400</v>
      </c>
      <c r="D11" s="20">
        <f>+'ENERO-METAS'!D11+'FEBRERO-METAS'!D11</f>
        <v>179</v>
      </c>
      <c r="E11" s="21">
        <f t="shared" si="0"/>
        <v>12.785714285714286</v>
      </c>
      <c r="F11" s="20">
        <f>+'ENERO-METAS'!F11+'FEBRERO-METAS'!F11</f>
        <v>180</v>
      </c>
      <c r="G11" s="21">
        <f t="shared" si="1"/>
        <v>12.857142857142858</v>
      </c>
      <c r="H11" s="20">
        <f>+'ENERO-METAS'!H11+'FEBRERO-METAS'!H11</f>
        <v>4</v>
      </c>
      <c r="I11" s="21">
        <f t="shared" si="2"/>
        <v>0.2857142857142857</v>
      </c>
      <c r="J11" s="20">
        <f>+'ENERO-METAS'!J11+'FEBRERO-METAS'!J11</f>
        <v>180</v>
      </c>
      <c r="K11" s="22">
        <f t="shared" si="3"/>
        <v>12.857142857142858</v>
      </c>
      <c r="L11" s="20">
        <f>+'ENERO-METAS'!L11+'FEBRERO-METAS'!L11</f>
        <v>180</v>
      </c>
      <c r="M11" s="23">
        <f t="shared" si="4"/>
        <v>12.857142857142858</v>
      </c>
      <c r="N11" s="20">
        <f>+'ENERO-METAS'!N11+'FEBRERO-METAS'!N11</f>
        <v>177</v>
      </c>
      <c r="O11" s="16">
        <f t="shared" si="5"/>
        <v>12.642857142857142</v>
      </c>
      <c r="P11" s="24">
        <v>1329</v>
      </c>
      <c r="Q11" s="20">
        <f>+'ENERO-METAS'!Q11+'FEBRERO-METAS'!Q11</f>
        <v>190</v>
      </c>
      <c r="R11" s="21">
        <f t="shared" si="6"/>
        <v>14.296463506395787</v>
      </c>
      <c r="S11" s="20">
        <f>+'ENERO-METAS'!S11+'FEBRERO-METAS'!S11</f>
        <v>189</v>
      </c>
      <c r="T11" s="22">
        <f aca="true" t="shared" si="10" ref="T11:T28">+S11*100/P11</f>
        <v>14.221218961625283</v>
      </c>
      <c r="U11" s="20">
        <f>+'ENERO-METAS'!U11+'FEBRERO-METAS'!U11</f>
        <v>198</v>
      </c>
      <c r="V11" s="21">
        <f t="shared" si="7"/>
        <v>14.89841986455982</v>
      </c>
      <c r="W11" s="20">
        <f>+'ENERO-METAS'!W11+'FEBRERO-METAS'!W11</f>
        <v>193</v>
      </c>
      <c r="X11" s="16">
        <f t="shared" si="9"/>
        <v>14.522197140707299</v>
      </c>
      <c r="Y11" s="24">
        <v>1700</v>
      </c>
      <c r="Z11" s="20">
        <f>+'ENERO-METAS'!Z11+'FEBRERO-METAS'!Z11</f>
        <v>224</v>
      </c>
      <c r="AA11" s="16">
        <f t="shared" si="8"/>
        <v>13.176470588235293</v>
      </c>
    </row>
    <row r="12" spans="1:27" ht="19.5" customHeight="1">
      <c r="A12" s="17">
        <v>4</v>
      </c>
      <c r="B12" s="18" t="s">
        <v>25</v>
      </c>
      <c r="C12" s="19">
        <v>6307</v>
      </c>
      <c r="D12" s="20">
        <f>+'ENERO-METAS'!D12+'FEBRERO-METAS'!D12</f>
        <v>788</v>
      </c>
      <c r="E12" s="21">
        <f t="shared" si="0"/>
        <v>12.49405422546377</v>
      </c>
      <c r="F12" s="20">
        <f>+'ENERO-METAS'!F12+'FEBRERO-METAS'!F12</f>
        <v>787</v>
      </c>
      <c r="G12" s="21">
        <f t="shared" si="1"/>
        <v>12.478198826700492</v>
      </c>
      <c r="H12" s="20">
        <f>+'ENERO-METAS'!H12+'FEBRERO-METAS'!H12</f>
        <v>1623</v>
      </c>
      <c r="I12" s="21">
        <f t="shared" si="2"/>
        <v>25.733312192801648</v>
      </c>
      <c r="J12" s="20">
        <f>+'ENERO-METAS'!J12+'FEBRERO-METAS'!J12</f>
        <v>784</v>
      </c>
      <c r="K12" s="22">
        <f t="shared" si="3"/>
        <v>12.430632630410654</v>
      </c>
      <c r="L12" s="20">
        <f>+'ENERO-METAS'!L12+'FEBRERO-METAS'!L12</f>
        <v>787</v>
      </c>
      <c r="M12" s="23">
        <f t="shared" si="4"/>
        <v>12.478198826700492</v>
      </c>
      <c r="N12" s="20">
        <f>+'ENERO-METAS'!N12+'FEBRERO-METAS'!N12</f>
        <v>802</v>
      </c>
      <c r="O12" s="16">
        <f t="shared" si="5"/>
        <v>12.716029808149674</v>
      </c>
      <c r="P12" s="24">
        <v>6078</v>
      </c>
      <c r="Q12" s="20">
        <f>+'ENERO-METAS'!Q12+'FEBRERO-METAS'!Q12</f>
        <v>854</v>
      </c>
      <c r="R12" s="21">
        <f t="shared" si="6"/>
        <v>14.050674564001316</v>
      </c>
      <c r="S12" s="20">
        <f>+'ENERO-METAS'!S12+'FEBRERO-METAS'!S12</f>
        <v>854</v>
      </c>
      <c r="T12" s="22">
        <f t="shared" si="10"/>
        <v>14.050674564001316</v>
      </c>
      <c r="U12" s="20">
        <f>+'ENERO-METAS'!U12+'FEBRERO-METAS'!U12</f>
        <v>899</v>
      </c>
      <c r="V12" s="21">
        <f t="shared" si="7"/>
        <v>14.79104968739717</v>
      </c>
      <c r="W12" s="20">
        <f>+'ENERO-METAS'!W12+'FEBRERO-METAS'!W12</f>
        <v>866</v>
      </c>
      <c r="X12" s="16">
        <f t="shared" si="9"/>
        <v>14.248107930240211</v>
      </c>
      <c r="Y12" s="24">
        <v>5800</v>
      </c>
      <c r="Z12" s="20">
        <f>+'ENERO-METAS'!Z12+'FEBRERO-METAS'!Z12</f>
        <v>854</v>
      </c>
      <c r="AA12" s="16">
        <f t="shared" si="8"/>
        <v>14.724137931034482</v>
      </c>
    </row>
    <row r="13" spans="1:27" ht="19.5" customHeight="1">
      <c r="A13" s="17">
        <v>5</v>
      </c>
      <c r="B13" s="18" t="s">
        <v>26</v>
      </c>
      <c r="C13" s="19">
        <v>6180</v>
      </c>
      <c r="D13" s="20">
        <f>+'ENERO-METAS'!D13+'FEBRERO-METAS'!D13</f>
        <v>1050</v>
      </c>
      <c r="E13" s="21">
        <f t="shared" si="0"/>
        <v>16.990291262135923</v>
      </c>
      <c r="F13" s="20">
        <f>+'ENERO-METAS'!F13+'FEBRERO-METAS'!F13</f>
        <v>1052</v>
      </c>
      <c r="G13" s="21">
        <f t="shared" si="1"/>
        <v>17.022653721682847</v>
      </c>
      <c r="H13" s="20">
        <f>+'ENERO-METAS'!H13+'FEBRERO-METAS'!H13</f>
        <v>44</v>
      </c>
      <c r="I13" s="21">
        <f t="shared" si="2"/>
        <v>0.7119741100323624</v>
      </c>
      <c r="J13" s="20">
        <f>+'ENERO-METAS'!J13+'FEBRERO-METAS'!J13</f>
        <v>1052</v>
      </c>
      <c r="K13" s="22">
        <f t="shared" si="3"/>
        <v>17.022653721682847</v>
      </c>
      <c r="L13" s="20">
        <f>+'ENERO-METAS'!L13+'FEBRERO-METAS'!L13</f>
        <v>1052</v>
      </c>
      <c r="M13" s="23">
        <f t="shared" si="4"/>
        <v>17.022653721682847</v>
      </c>
      <c r="N13" s="20">
        <f>+'ENERO-METAS'!N13+'FEBRERO-METAS'!N13</f>
        <v>1049</v>
      </c>
      <c r="O13" s="16">
        <f t="shared" si="5"/>
        <v>16.97411003236246</v>
      </c>
      <c r="P13" s="24">
        <v>6405</v>
      </c>
      <c r="Q13" s="20">
        <f>+'ENERO-METAS'!Q13+'FEBRERO-METAS'!Q13</f>
        <v>987</v>
      </c>
      <c r="R13" s="21">
        <f t="shared" si="6"/>
        <v>15.40983606557377</v>
      </c>
      <c r="S13" s="20">
        <f>+'ENERO-METAS'!S13+'FEBRERO-METAS'!S13</f>
        <v>986</v>
      </c>
      <c r="T13" s="22">
        <f t="shared" si="10"/>
        <v>15.394223263075721</v>
      </c>
      <c r="U13" s="20">
        <f>+'ENERO-METAS'!U13+'FEBRERO-METAS'!U13</f>
        <v>1076</v>
      </c>
      <c r="V13" s="21">
        <f t="shared" si="7"/>
        <v>16.79937548790008</v>
      </c>
      <c r="W13" s="20">
        <f>+'ENERO-METAS'!W13+'FEBRERO-METAS'!W13</f>
        <v>1014</v>
      </c>
      <c r="X13" s="16">
        <f t="shared" si="9"/>
        <v>15.831381733021077</v>
      </c>
      <c r="Y13" s="24">
        <v>6400</v>
      </c>
      <c r="Z13" s="20">
        <f>+'ENERO-METAS'!Z13+'FEBRERO-METAS'!Z13</f>
        <v>910</v>
      </c>
      <c r="AA13" s="16">
        <f t="shared" si="8"/>
        <v>14.21875</v>
      </c>
    </row>
    <row r="14" spans="1:27" ht="19.5" customHeight="1">
      <c r="A14" s="17">
        <v>6</v>
      </c>
      <c r="B14" s="18" t="s">
        <v>27</v>
      </c>
      <c r="C14" s="19">
        <v>3571</v>
      </c>
      <c r="D14" s="20">
        <f>+'ENERO-METAS'!D14+'FEBRERO-METAS'!D14</f>
        <v>561</v>
      </c>
      <c r="E14" s="21">
        <f t="shared" si="0"/>
        <v>15.709885186222346</v>
      </c>
      <c r="F14" s="20">
        <f>+'ENERO-METAS'!F14+'FEBRERO-METAS'!F14</f>
        <v>562</v>
      </c>
      <c r="G14" s="21">
        <f t="shared" si="1"/>
        <v>15.737888546625594</v>
      </c>
      <c r="H14" s="20">
        <f>+'ENERO-METAS'!H14+'FEBRERO-METAS'!H14</f>
        <v>559</v>
      </c>
      <c r="I14" s="21">
        <f t="shared" si="2"/>
        <v>15.65387846541585</v>
      </c>
      <c r="J14" s="20">
        <f>+'ENERO-METAS'!J14+'FEBRERO-METAS'!J14</f>
        <v>562</v>
      </c>
      <c r="K14" s="22">
        <f t="shared" si="3"/>
        <v>15.737888546625594</v>
      </c>
      <c r="L14" s="20">
        <f>+'ENERO-METAS'!L14+'FEBRERO-METAS'!L14</f>
        <v>562</v>
      </c>
      <c r="M14" s="23">
        <f t="shared" si="4"/>
        <v>15.737888546625594</v>
      </c>
      <c r="N14" s="20">
        <f>+'ENERO-METAS'!N14+'FEBRERO-METAS'!N14</f>
        <v>572</v>
      </c>
      <c r="O14" s="16">
        <f t="shared" si="5"/>
        <v>16.01792215065808</v>
      </c>
      <c r="P14" s="24">
        <v>3449</v>
      </c>
      <c r="Q14" s="20">
        <f>+'ENERO-METAS'!Q14+'FEBRERO-METAS'!Q14</f>
        <v>527</v>
      </c>
      <c r="R14" s="21">
        <f t="shared" si="6"/>
        <v>15.279791243838794</v>
      </c>
      <c r="S14" s="20">
        <f>+'ENERO-METAS'!S14+'FEBRERO-METAS'!S14</f>
        <v>529</v>
      </c>
      <c r="T14" s="22">
        <f t="shared" si="10"/>
        <v>15.337779066396056</v>
      </c>
      <c r="U14" s="20">
        <f>+'ENERO-METAS'!U14+'FEBRERO-METAS'!U14</f>
        <v>590</v>
      </c>
      <c r="V14" s="21">
        <f t="shared" si="7"/>
        <v>17.106407654392576</v>
      </c>
      <c r="W14" s="20">
        <f>+'ENERO-METAS'!W14+'FEBRERO-METAS'!W14</f>
        <v>548</v>
      </c>
      <c r="X14" s="16">
        <f t="shared" si="9"/>
        <v>15.888663380690055</v>
      </c>
      <c r="Y14" s="24">
        <v>3500</v>
      </c>
      <c r="Z14" s="20">
        <f>+'ENERO-METAS'!Z14+'FEBRERO-METAS'!Z14</f>
        <v>615</v>
      </c>
      <c r="AA14" s="16">
        <f t="shared" si="8"/>
        <v>17.571428571428573</v>
      </c>
    </row>
    <row r="15" spans="1:27" ht="19.5" customHeight="1">
      <c r="A15" s="17">
        <v>7</v>
      </c>
      <c r="B15" s="18" t="s">
        <v>28</v>
      </c>
      <c r="C15" s="19">
        <v>9334</v>
      </c>
      <c r="D15" s="20">
        <f>+'ENERO-METAS'!D15+'FEBRERO-METAS'!D15</f>
        <v>1937</v>
      </c>
      <c r="E15" s="21">
        <f t="shared" si="0"/>
        <v>20.75208913649025</v>
      </c>
      <c r="F15" s="20">
        <f>+'ENERO-METAS'!F15+'FEBRERO-METAS'!F15</f>
        <v>1937</v>
      </c>
      <c r="G15" s="21">
        <f t="shared" si="1"/>
        <v>20.75208913649025</v>
      </c>
      <c r="H15" s="20">
        <f>+'ENERO-METAS'!H15+'FEBRERO-METAS'!H15</f>
        <v>319</v>
      </c>
      <c r="I15" s="21">
        <f t="shared" si="2"/>
        <v>3.4176130276408827</v>
      </c>
      <c r="J15" s="20">
        <f>+'ENERO-METAS'!J15+'FEBRERO-METAS'!J15</f>
        <v>1937</v>
      </c>
      <c r="K15" s="22">
        <f t="shared" si="3"/>
        <v>20.75208913649025</v>
      </c>
      <c r="L15" s="20">
        <f>+'ENERO-METAS'!L15+'FEBRERO-METAS'!L15</f>
        <v>1937</v>
      </c>
      <c r="M15" s="23">
        <f t="shared" si="4"/>
        <v>20.75208913649025</v>
      </c>
      <c r="N15" s="20">
        <f>+'ENERO-METAS'!N15+'FEBRERO-METAS'!N15</f>
        <v>1851</v>
      </c>
      <c r="O15" s="16">
        <f t="shared" si="5"/>
        <v>19.83072637668738</v>
      </c>
      <c r="P15" s="24">
        <v>10209</v>
      </c>
      <c r="Q15" s="20">
        <f>+'ENERO-METAS'!Q15+'FEBRERO-METAS'!Q15</f>
        <v>1680</v>
      </c>
      <c r="R15" s="21">
        <f t="shared" si="6"/>
        <v>16.45606817513958</v>
      </c>
      <c r="S15" s="20">
        <f>+'ENERO-METAS'!S15+'FEBRERO-METAS'!S15</f>
        <v>1682</v>
      </c>
      <c r="T15" s="22">
        <f t="shared" si="10"/>
        <v>16.47565873249094</v>
      </c>
      <c r="U15" s="20">
        <f>+'ENERO-METAS'!U15+'FEBRERO-METAS'!U15</f>
        <v>1851</v>
      </c>
      <c r="V15" s="21">
        <f t="shared" si="7"/>
        <v>18.131060828680575</v>
      </c>
      <c r="W15" s="20">
        <f>+'ENERO-METAS'!W15+'FEBRERO-METAS'!W15</f>
        <v>1727</v>
      </c>
      <c r="X15" s="16">
        <f t="shared" si="9"/>
        <v>16.916446272896465</v>
      </c>
      <c r="Y15" s="24">
        <v>8100</v>
      </c>
      <c r="Z15" s="20">
        <f>+'ENERO-METAS'!Z15+'FEBRERO-METAS'!Z15</f>
        <v>1662</v>
      </c>
      <c r="AA15" s="16">
        <f t="shared" si="8"/>
        <v>20.51851851851852</v>
      </c>
    </row>
    <row r="16" spans="1:27" ht="19.5" customHeight="1">
      <c r="A16" s="17">
        <v>8</v>
      </c>
      <c r="B16" s="18" t="s">
        <v>29</v>
      </c>
      <c r="C16" s="19">
        <v>14891</v>
      </c>
      <c r="D16" s="20">
        <f>+'ENERO-METAS'!D16+'FEBRERO-METAS'!D16</f>
        <v>2062</v>
      </c>
      <c r="E16" s="21">
        <f t="shared" si="0"/>
        <v>13.84729030958297</v>
      </c>
      <c r="F16" s="20">
        <f>+'ENERO-METAS'!F16+'FEBRERO-METAS'!F16</f>
        <v>2062</v>
      </c>
      <c r="G16" s="21">
        <f t="shared" si="1"/>
        <v>13.84729030958297</v>
      </c>
      <c r="H16" s="20">
        <f>+'ENERO-METAS'!H16+'FEBRERO-METAS'!H16</f>
        <v>1837</v>
      </c>
      <c r="I16" s="21">
        <f t="shared" si="2"/>
        <v>12.33631052313478</v>
      </c>
      <c r="J16" s="20">
        <f>+'ENERO-METAS'!J16+'FEBRERO-METAS'!J16</f>
        <v>2062</v>
      </c>
      <c r="K16" s="22">
        <f t="shared" si="3"/>
        <v>13.84729030958297</v>
      </c>
      <c r="L16" s="20">
        <f>+'ENERO-METAS'!L16+'FEBRERO-METAS'!L16</f>
        <v>2062</v>
      </c>
      <c r="M16" s="23">
        <f t="shared" si="4"/>
        <v>13.84729030958297</v>
      </c>
      <c r="N16" s="20">
        <f>+'ENERO-METAS'!N16+'FEBRERO-METAS'!N16</f>
        <v>2246</v>
      </c>
      <c r="O16" s="16">
        <f t="shared" si="5"/>
        <v>15.082936001611712</v>
      </c>
      <c r="P16" s="24">
        <v>14512</v>
      </c>
      <c r="Q16" s="20">
        <f>+'ENERO-METAS'!Q16+'FEBRERO-METAS'!Q16</f>
        <v>2058</v>
      </c>
      <c r="R16" s="21">
        <f t="shared" si="6"/>
        <v>14.181367144432194</v>
      </c>
      <c r="S16" s="20">
        <f>+'ENERO-METAS'!S16+'FEBRERO-METAS'!S16</f>
        <v>2074</v>
      </c>
      <c r="T16" s="22">
        <f t="shared" si="10"/>
        <v>14.29162072767365</v>
      </c>
      <c r="U16" s="20">
        <f>+'ENERO-METAS'!U16+'FEBRERO-METAS'!U16</f>
        <v>2348</v>
      </c>
      <c r="V16" s="21">
        <f t="shared" si="7"/>
        <v>16.179713340683573</v>
      </c>
      <c r="W16" s="20">
        <f>+'ENERO-METAS'!W16+'FEBRERO-METAS'!W16</f>
        <v>2139</v>
      </c>
      <c r="X16" s="16">
        <f t="shared" si="9"/>
        <v>14.739525909592063</v>
      </c>
      <c r="Y16" s="24">
        <v>14116</v>
      </c>
      <c r="Z16" s="20">
        <f>+'ENERO-METAS'!Z16+'FEBRERO-METAS'!Z16</f>
        <v>2246</v>
      </c>
      <c r="AA16" s="16">
        <f t="shared" si="8"/>
        <v>15.911022952677813</v>
      </c>
    </row>
    <row r="17" spans="1:27" ht="19.5" customHeight="1">
      <c r="A17" s="17">
        <v>9</v>
      </c>
      <c r="B17" s="18" t="s">
        <v>30</v>
      </c>
      <c r="C17" s="19">
        <v>5468</v>
      </c>
      <c r="D17" s="36">
        <f>+'ENERO-METAS'!D17+'FEBRERO-METAS'!D17</f>
        <v>871</v>
      </c>
      <c r="E17" s="37">
        <f t="shared" si="0"/>
        <v>15.929041697147037</v>
      </c>
      <c r="F17" s="36">
        <f>+'ENERO-METAS'!F17+'FEBRERO-METAS'!F17</f>
        <v>872</v>
      </c>
      <c r="G17" s="37">
        <f t="shared" si="1"/>
        <v>15.947329919531821</v>
      </c>
      <c r="H17" s="36">
        <f>+'ENERO-METAS'!H17+'FEBRERO-METAS'!H17</f>
        <v>183</v>
      </c>
      <c r="I17" s="37">
        <f t="shared" si="2"/>
        <v>3.3467446964155085</v>
      </c>
      <c r="J17" s="36">
        <f>+'ENERO-METAS'!J17+'FEBRERO-METAS'!J17</f>
        <v>872</v>
      </c>
      <c r="K17" s="38">
        <f t="shared" si="3"/>
        <v>15.947329919531821</v>
      </c>
      <c r="L17" s="36">
        <f>+'ENERO-METAS'!L17+'FEBRERO-METAS'!L17</f>
        <v>872</v>
      </c>
      <c r="M17" s="39">
        <f t="shared" si="4"/>
        <v>15.947329919531821</v>
      </c>
      <c r="N17" s="36">
        <f>+'ENERO-METAS'!N17+'FEBRERO-METAS'!N17</f>
        <v>976</v>
      </c>
      <c r="O17" s="40">
        <f t="shared" si="5"/>
        <v>17.84930504754938</v>
      </c>
      <c r="P17" s="41">
        <v>6316</v>
      </c>
      <c r="Q17" s="36">
        <f>+'ENERO-METAS'!Q17+'FEBRERO-METAS'!Q17</f>
        <v>882</v>
      </c>
      <c r="R17" s="37">
        <f t="shared" si="6"/>
        <v>13.96453451551615</v>
      </c>
      <c r="S17" s="36">
        <f>+'ENERO-METAS'!S17+'FEBRERO-METAS'!S17</f>
        <v>885</v>
      </c>
      <c r="T17" s="38">
        <f t="shared" si="10"/>
        <v>14.012032932235591</v>
      </c>
      <c r="U17" s="36">
        <f>+'ENERO-METAS'!U17+'FEBRERO-METAS'!U17</f>
        <v>1030</v>
      </c>
      <c r="V17" s="37">
        <f t="shared" si="7"/>
        <v>16.30778974034199</v>
      </c>
      <c r="W17" s="36">
        <f>+'ENERO-METAS'!W17+'FEBRERO-METAS'!W17</f>
        <v>926</v>
      </c>
      <c r="X17" s="40">
        <f t="shared" si="9"/>
        <v>14.661177960734642</v>
      </c>
      <c r="Y17" s="41">
        <v>6800</v>
      </c>
      <c r="Z17" s="36">
        <f>+'ENERO-METAS'!Z17+'FEBRERO-METAS'!Z17</f>
        <v>1043</v>
      </c>
      <c r="AA17" s="40">
        <f t="shared" si="8"/>
        <v>15.338235294117647</v>
      </c>
    </row>
    <row r="18" spans="1:27" ht="19.5" customHeight="1">
      <c r="A18" s="17">
        <v>10</v>
      </c>
      <c r="B18" s="18" t="s">
        <v>31</v>
      </c>
      <c r="C18" s="19">
        <v>8926</v>
      </c>
      <c r="D18" s="20">
        <f>+'ENERO-METAS'!D18+'FEBRERO-METAS'!D18</f>
        <v>1335</v>
      </c>
      <c r="E18" s="21">
        <f t="shared" si="0"/>
        <v>14.956307416535962</v>
      </c>
      <c r="F18" s="20">
        <f>+'ENERO-METAS'!F18+'FEBRERO-METAS'!F18</f>
        <v>1333</v>
      </c>
      <c r="G18" s="21">
        <f t="shared" si="1"/>
        <v>14.933900963477482</v>
      </c>
      <c r="H18" s="20">
        <f>+'ENERO-METAS'!H18+'FEBRERO-METAS'!H18</f>
        <v>541</v>
      </c>
      <c r="I18" s="21">
        <f t="shared" si="2"/>
        <v>6.060945552319068</v>
      </c>
      <c r="J18" s="20">
        <f>+'ENERO-METAS'!J18+'FEBRERO-METAS'!J18</f>
        <v>1333</v>
      </c>
      <c r="K18" s="22">
        <f t="shared" si="3"/>
        <v>14.933900963477482</v>
      </c>
      <c r="L18" s="20">
        <f>+'ENERO-METAS'!L18+'FEBRERO-METAS'!L18</f>
        <v>1333</v>
      </c>
      <c r="M18" s="23">
        <f t="shared" si="4"/>
        <v>14.933900963477482</v>
      </c>
      <c r="N18" s="20">
        <f>+'ENERO-METAS'!N18+'FEBRERO-METAS'!N18</f>
        <v>1307</v>
      </c>
      <c r="O18" s="16">
        <f t="shared" si="5"/>
        <v>14.642617073717231</v>
      </c>
      <c r="P18" s="24">
        <v>8934</v>
      </c>
      <c r="Q18" s="20">
        <f>+'ENERO-METAS'!Q18+'FEBRERO-METAS'!Q18</f>
        <v>1210</v>
      </c>
      <c r="R18" s="21">
        <f t="shared" si="6"/>
        <v>13.54376539064249</v>
      </c>
      <c r="S18" s="20">
        <f>+'ENERO-METAS'!S18+'FEBRERO-METAS'!S18</f>
        <v>1220</v>
      </c>
      <c r="T18" s="22">
        <f t="shared" si="10"/>
        <v>13.6556973360197</v>
      </c>
      <c r="U18" s="20">
        <f>+'ENERO-METAS'!U18+'FEBRERO-METAS'!U18</f>
        <v>1312</v>
      </c>
      <c r="V18" s="21">
        <f t="shared" si="7"/>
        <v>14.685471233490038</v>
      </c>
      <c r="W18" s="20">
        <f>+'ENERO-METAS'!W18+'FEBRERO-METAS'!W18</f>
        <v>1271</v>
      </c>
      <c r="X18" s="16">
        <f t="shared" si="9"/>
        <v>14.226550257443474</v>
      </c>
      <c r="Y18" s="24">
        <v>9100</v>
      </c>
      <c r="Z18" s="20">
        <f>+'ENERO-METAS'!Z18+'FEBRERO-METAS'!Z18</f>
        <v>1420</v>
      </c>
      <c r="AA18" s="16">
        <f t="shared" si="8"/>
        <v>15.604395604395604</v>
      </c>
    </row>
    <row r="19" spans="1:27" ht="19.5" customHeight="1">
      <c r="A19" s="17">
        <v>11</v>
      </c>
      <c r="B19" s="18" t="s">
        <v>32</v>
      </c>
      <c r="C19" s="19">
        <v>11333</v>
      </c>
      <c r="D19" s="20">
        <f>+'ENERO-METAS'!D19+'FEBRERO-METAS'!D19</f>
        <v>1621</v>
      </c>
      <c r="E19" s="21">
        <f t="shared" si="0"/>
        <v>14.303361863584223</v>
      </c>
      <c r="F19" s="20">
        <f>+'ENERO-METAS'!F19+'FEBRERO-METAS'!F19</f>
        <v>1581</v>
      </c>
      <c r="G19" s="21">
        <f t="shared" si="1"/>
        <v>13.950410306185477</v>
      </c>
      <c r="H19" s="20">
        <f>+'ENERO-METAS'!H19+'FEBRERO-METAS'!H19</f>
        <v>1017</v>
      </c>
      <c r="I19" s="21">
        <f t="shared" si="2"/>
        <v>8.973793346863143</v>
      </c>
      <c r="J19" s="20">
        <f>+'ENERO-METAS'!J19+'FEBRERO-METAS'!J19</f>
        <v>1582</v>
      </c>
      <c r="K19" s="22">
        <f t="shared" si="3"/>
        <v>13.959234095120445</v>
      </c>
      <c r="L19" s="20">
        <f>+'ENERO-METAS'!L19+'FEBRERO-METAS'!L19</f>
        <v>1581</v>
      </c>
      <c r="M19" s="23">
        <f t="shared" si="4"/>
        <v>13.950410306185477</v>
      </c>
      <c r="N19" s="20">
        <f>+'ENERO-METAS'!N19+'FEBRERO-METAS'!N19</f>
        <v>1619</v>
      </c>
      <c r="O19" s="16">
        <f t="shared" si="5"/>
        <v>14.285714285714286</v>
      </c>
      <c r="P19" s="24">
        <v>11045</v>
      </c>
      <c r="Q19" s="20">
        <f>+'ENERO-METAS'!Q19+'FEBRERO-METAS'!Q19</f>
        <v>1618</v>
      </c>
      <c r="R19" s="21">
        <f t="shared" si="6"/>
        <v>14.649162516976007</v>
      </c>
      <c r="S19" s="20">
        <f>+'ENERO-METAS'!S19+'FEBRERO-METAS'!S19</f>
        <v>1625</v>
      </c>
      <c r="T19" s="22">
        <f t="shared" si="10"/>
        <v>14.712539610683567</v>
      </c>
      <c r="U19" s="20">
        <f>+'ENERO-METAS'!U19+'FEBRERO-METAS'!U19</f>
        <v>1949</v>
      </c>
      <c r="V19" s="21">
        <f t="shared" si="7"/>
        <v>17.64599366229063</v>
      </c>
      <c r="W19" s="20">
        <f>+'ENERO-METAS'!W19+'FEBRERO-METAS'!W19</f>
        <v>1682</v>
      </c>
      <c r="X19" s="16">
        <f t="shared" si="9"/>
        <v>15.228610230873699</v>
      </c>
      <c r="Y19" s="24">
        <v>12800</v>
      </c>
      <c r="Z19" s="20">
        <f>+'ENERO-METAS'!Z19+'FEBRERO-METAS'!Z19</f>
        <v>1634</v>
      </c>
      <c r="AA19" s="16">
        <f t="shared" si="8"/>
        <v>12.765625</v>
      </c>
    </row>
    <row r="20" spans="1:27" ht="19.5" customHeight="1">
      <c r="A20" s="17">
        <v>12</v>
      </c>
      <c r="B20" s="18" t="s">
        <v>33</v>
      </c>
      <c r="C20" s="19">
        <v>4862</v>
      </c>
      <c r="D20" s="20">
        <f>+'ENERO-METAS'!D20+'FEBRERO-METAS'!D20</f>
        <v>580</v>
      </c>
      <c r="E20" s="21">
        <f t="shared" si="0"/>
        <v>11.92924722336487</v>
      </c>
      <c r="F20" s="20">
        <f>+'ENERO-METAS'!F20+'FEBRERO-METAS'!F20</f>
        <v>581</v>
      </c>
      <c r="G20" s="21">
        <f t="shared" si="1"/>
        <v>11.949814890991362</v>
      </c>
      <c r="H20" s="20">
        <f>+'ENERO-METAS'!H20+'FEBRERO-METAS'!H20</f>
        <v>2058</v>
      </c>
      <c r="I20" s="21">
        <f t="shared" si="2"/>
        <v>42.3282599753188</v>
      </c>
      <c r="J20" s="20">
        <f>+'ENERO-METAS'!J20+'FEBRERO-METAS'!J20</f>
        <v>582</v>
      </c>
      <c r="K20" s="22">
        <f t="shared" si="3"/>
        <v>11.970382558617853</v>
      </c>
      <c r="L20" s="20">
        <f>+'ENERO-METAS'!L20+'FEBRERO-METAS'!L20</f>
        <v>581</v>
      </c>
      <c r="M20" s="23">
        <f t="shared" si="4"/>
        <v>11.949814890991362</v>
      </c>
      <c r="N20" s="20">
        <f>+'ENERO-METAS'!N20+'FEBRERO-METAS'!N20</f>
        <v>621</v>
      </c>
      <c r="O20" s="16">
        <f t="shared" si="5"/>
        <v>12.772521596051007</v>
      </c>
      <c r="P20" s="24">
        <v>3751</v>
      </c>
      <c r="Q20" s="20">
        <f>+'ENERO-METAS'!Q20+'FEBRERO-METAS'!Q20</f>
        <v>522</v>
      </c>
      <c r="R20" s="21">
        <f t="shared" si="6"/>
        <v>13.916288989602773</v>
      </c>
      <c r="S20" s="20">
        <f>+'ENERO-METAS'!S20+'FEBRERO-METAS'!S20</f>
        <v>526</v>
      </c>
      <c r="T20" s="22">
        <f t="shared" si="10"/>
        <v>14.022927219408158</v>
      </c>
      <c r="U20" s="20">
        <f>+'ENERO-METAS'!U20+'FEBRERO-METAS'!U20</f>
        <v>603</v>
      </c>
      <c r="V20" s="21">
        <f t="shared" si="7"/>
        <v>16.075713143161824</v>
      </c>
      <c r="W20" s="20">
        <f>+'ENERO-METAS'!W20+'FEBRERO-METAS'!W20</f>
        <v>547</v>
      </c>
      <c r="X20" s="16">
        <f t="shared" si="9"/>
        <v>14.58277792588643</v>
      </c>
      <c r="Y20" s="24">
        <v>3500</v>
      </c>
      <c r="Z20" s="20">
        <f>+'ENERO-METAS'!Z20+'FEBRERO-METAS'!Z20</f>
        <v>449</v>
      </c>
      <c r="AA20" s="16">
        <f t="shared" si="8"/>
        <v>12.82857142857143</v>
      </c>
    </row>
    <row r="21" spans="1:27" ht="19.5" customHeight="1">
      <c r="A21" s="17">
        <v>13</v>
      </c>
      <c r="B21" s="18" t="s">
        <v>34</v>
      </c>
      <c r="C21" s="19">
        <v>3542</v>
      </c>
      <c r="D21" s="20">
        <f>+'ENERO-METAS'!D21+'FEBRERO-METAS'!D21</f>
        <v>387</v>
      </c>
      <c r="E21" s="21">
        <f t="shared" si="0"/>
        <v>10.926030491247882</v>
      </c>
      <c r="F21" s="20">
        <f>+'ENERO-METAS'!F21+'FEBRERO-METAS'!F21</f>
        <v>387</v>
      </c>
      <c r="G21" s="21">
        <f t="shared" si="1"/>
        <v>10.926030491247882</v>
      </c>
      <c r="H21" s="20">
        <f>+'ENERO-METAS'!H21+'FEBRERO-METAS'!H21</f>
        <v>3316</v>
      </c>
      <c r="I21" s="21">
        <f t="shared" si="2"/>
        <v>93.61942405420666</v>
      </c>
      <c r="J21" s="20">
        <f>+'ENERO-METAS'!J21+'FEBRERO-METAS'!J21</f>
        <v>387</v>
      </c>
      <c r="K21" s="22">
        <f t="shared" si="3"/>
        <v>10.926030491247882</v>
      </c>
      <c r="L21" s="20">
        <f>+'ENERO-METAS'!L21+'FEBRERO-METAS'!L21</f>
        <v>387</v>
      </c>
      <c r="M21" s="23">
        <f t="shared" si="4"/>
        <v>10.926030491247882</v>
      </c>
      <c r="N21" s="20">
        <f>+'ENERO-METAS'!N21+'FEBRERO-METAS'!N21</f>
        <v>493</v>
      </c>
      <c r="O21" s="16">
        <f t="shared" si="5"/>
        <v>13.918690005646527</v>
      </c>
      <c r="P21" s="24">
        <v>2736</v>
      </c>
      <c r="Q21" s="20">
        <f>+'ENERO-METAS'!Q21+'FEBRERO-METAS'!Q21</f>
        <v>376</v>
      </c>
      <c r="R21" s="21">
        <f t="shared" si="6"/>
        <v>13.742690058479532</v>
      </c>
      <c r="S21" s="20">
        <f>+'ENERO-METAS'!S21+'FEBRERO-METAS'!S21</f>
        <v>371</v>
      </c>
      <c r="T21" s="22">
        <f t="shared" si="10"/>
        <v>13.559941520467836</v>
      </c>
      <c r="U21" s="20">
        <f>+'ENERO-METAS'!U21+'FEBRERO-METAS'!U21</f>
        <v>416</v>
      </c>
      <c r="V21" s="21">
        <f t="shared" si="7"/>
        <v>15.2046783625731</v>
      </c>
      <c r="W21" s="20">
        <f>+'ENERO-METAS'!W21+'FEBRERO-METAS'!W21</f>
        <v>402</v>
      </c>
      <c r="X21" s="16">
        <f t="shared" si="9"/>
        <v>14.692982456140351</v>
      </c>
      <c r="Y21" s="24">
        <v>3048</v>
      </c>
      <c r="Z21" s="20">
        <f>+'ENERO-METAS'!Z21+'FEBRERO-METAS'!Z21</f>
        <v>412</v>
      </c>
      <c r="AA21" s="16">
        <f t="shared" si="8"/>
        <v>13.517060367454068</v>
      </c>
    </row>
    <row r="22" spans="1:27" ht="19.5" customHeight="1">
      <c r="A22" s="17">
        <v>14</v>
      </c>
      <c r="B22" s="18" t="s">
        <v>35</v>
      </c>
      <c r="C22" s="19">
        <v>1189</v>
      </c>
      <c r="D22" s="20">
        <f>+'ENERO-METAS'!D22+'FEBRERO-METAS'!D22</f>
        <v>137</v>
      </c>
      <c r="E22" s="21">
        <f t="shared" si="0"/>
        <v>11.52228763666947</v>
      </c>
      <c r="F22" s="20">
        <f>+'ENERO-METAS'!F22+'FEBRERO-METAS'!F22</f>
        <v>137</v>
      </c>
      <c r="G22" s="21">
        <f t="shared" si="1"/>
        <v>11.52228763666947</v>
      </c>
      <c r="H22" s="20">
        <f>+'ENERO-METAS'!H22+'FEBRERO-METAS'!H22</f>
        <v>1141</v>
      </c>
      <c r="I22" s="21">
        <f t="shared" si="2"/>
        <v>95.96299411269975</v>
      </c>
      <c r="J22" s="20">
        <f>+'ENERO-METAS'!J22+'FEBRERO-METAS'!J22</f>
        <v>112</v>
      </c>
      <c r="K22" s="22">
        <f t="shared" si="3"/>
        <v>9.419680403700589</v>
      </c>
      <c r="L22" s="20">
        <f>+'ENERO-METAS'!L22+'FEBRERO-METAS'!L22</f>
        <v>137</v>
      </c>
      <c r="M22" s="23">
        <f t="shared" si="4"/>
        <v>11.52228763666947</v>
      </c>
      <c r="N22" s="20">
        <f>+'ENERO-METAS'!N22+'FEBRERO-METAS'!N22</f>
        <v>173</v>
      </c>
      <c r="O22" s="16">
        <f t="shared" si="5"/>
        <v>14.55004205214466</v>
      </c>
      <c r="P22" s="24">
        <v>1086</v>
      </c>
      <c r="Q22" s="20">
        <f>+'ENERO-METAS'!Q22+'FEBRERO-METAS'!Q22</f>
        <v>152</v>
      </c>
      <c r="R22" s="21">
        <f t="shared" si="6"/>
        <v>13.996316758747698</v>
      </c>
      <c r="S22" s="20">
        <f>+'ENERO-METAS'!S22+'FEBRERO-METAS'!S22</f>
        <v>152</v>
      </c>
      <c r="T22" s="22">
        <f t="shared" si="10"/>
        <v>13.996316758747698</v>
      </c>
      <c r="U22" s="20">
        <f>+'ENERO-METAS'!U22+'FEBRERO-METAS'!U22</f>
        <v>159</v>
      </c>
      <c r="V22" s="21">
        <f t="shared" si="7"/>
        <v>14.640883977900552</v>
      </c>
      <c r="W22" s="20">
        <f>+'ENERO-METAS'!W22+'FEBRERO-METAS'!W22</f>
        <v>164</v>
      </c>
      <c r="X22" s="16">
        <f t="shared" si="9"/>
        <v>15.101289134438305</v>
      </c>
      <c r="Y22" s="24">
        <v>1169</v>
      </c>
      <c r="Z22" s="20">
        <f>+'ENERO-METAS'!Z22+'FEBRERO-METAS'!Z22</f>
        <v>113</v>
      </c>
      <c r="AA22" s="16">
        <f t="shared" si="8"/>
        <v>9.666381522668948</v>
      </c>
    </row>
    <row r="23" spans="1:27" ht="19.5" customHeight="1">
      <c r="A23" s="17">
        <v>15</v>
      </c>
      <c r="B23" s="18" t="s">
        <v>36</v>
      </c>
      <c r="C23" s="19">
        <v>3100</v>
      </c>
      <c r="D23" s="20">
        <f>+'ENERO-METAS'!D23+'FEBRERO-METAS'!D23</f>
        <v>586</v>
      </c>
      <c r="E23" s="21">
        <f t="shared" si="0"/>
        <v>18.903225806451612</v>
      </c>
      <c r="F23" s="20">
        <f>+'ENERO-METAS'!F23+'FEBRERO-METAS'!F23</f>
        <v>586</v>
      </c>
      <c r="G23" s="21">
        <f t="shared" si="1"/>
        <v>18.903225806451612</v>
      </c>
      <c r="H23" s="20">
        <f>+'ENERO-METAS'!H23+'FEBRERO-METAS'!H23</f>
        <v>20</v>
      </c>
      <c r="I23" s="21">
        <f t="shared" si="2"/>
        <v>0.6451612903225806</v>
      </c>
      <c r="J23" s="20">
        <f>+'ENERO-METAS'!J23+'FEBRERO-METAS'!J23</f>
        <v>586</v>
      </c>
      <c r="K23" s="22">
        <f t="shared" si="3"/>
        <v>18.903225806451612</v>
      </c>
      <c r="L23" s="20">
        <f>+'ENERO-METAS'!L23+'FEBRERO-METAS'!L23</f>
        <v>586</v>
      </c>
      <c r="M23" s="23">
        <f t="shared" si="4"/>
        <v>18.903225806451612</v>
      </c>
      <c r="N23" s="20">
        <f>+'ENERO-METAS'!N23+'FEBRERO-METAS'!N23</f>
        <v>733</v>
      </c>
      <c r="O23" s="16">
        <f t="shared" si="5"/>
        <v>23.64516129032258</v>
      </c>
      <c r="P23" s="24">
        <v>3100</v>
      </c>
      <c r="Q23" s="20">
        <f>+'ENERO-METAS'!Q23+'FEBRERO-METAS'!Q23</f>
        <v>475</v>
      </c>
      <c r="R23" s="21">
        <f t="shared" si="6"/>
        <v>15.32258064516129</v>
      </c>
      <c r="S23" s="20">
        <f>+'ENERO-METAS'!S23+'FEBRERO-METAS'!S23</f>
        <v>480</v>
      </c>
      <c r="T23" s="22">
        <f t="shared" si="10"/>
        <v>15.483870967741936</v>
      </c>
      <c r="U23" s="20">
        <f>+'ENERO-METAS'!U23+'FEBRERO-METAS'!U23</f>
        <v>510</v>
      </c>
      <c r="V23" s="21">
        <f t="shared" si="7"/>
        <v>16.451612903225808</v>
      </c>
      <c r="W23" s="20">
        <f>+'ENERO-METAS'!W23+'FEBRERO-METAS'!W23</f>
        <v>490</v>
      </c>
      <c r="X23" s="16">
        <f t="shared" si="9"/>
        <v>15.806451612903226</v>
      </c>
      <c r="Y23" s="24">
        <v>2800</v>
      </c>
      <c r="Z23" s="20">
        <f>+'ENERO-METAS'!Z23+'FEBRERO-METAS'!Z23</f>
        <v>610</v>
      </c>
      <c r="AA23" s="16">
        <f t="shared" si="8"/>
        <v>21.785714285714285</v>
      </c>
    </row>
    <row r="24" spans="1:27" ht="19.5" customHeight="1">
      <c r="A24" s="17">
        <v>16</v>
      </c>
      <c r="B24" s="18" t="s">
        <v>37</v>
      </c>
      <c r="C24" s="19">
        <v>5711</v>
      </c>
      <c r="D24" s="20">
        <f>+'ENERO-METAS'!D24+'FEBRERO-METAS'!D24</f>
        <v>908</v>
      </c>
      <c r="E24" s="21">
        <f t="shared" si="0"/>
        <v>15.899142006653825</v>
      </c>
      <c r="F24" s="20">
        <f>+'ENERO-METAS'!F24+'FEBRERO-METAS'!F24</f>
        <v>908</v>
      </c>
      <c r="G24" s="21">
        <f t="shared" si="1"/>
        <v>15.899142006653825</v>
      </c>
      <c r="H24" s="20">
        <f>+'ENERO-METAS'!H24+'FEBRERO-METAS'!H24</f>
        <v>729</v>
      </c>
      <c r="I24" s="21">
        <f t="shared" si="2"/>
        <v>12.764839782875153</v>
      </c>
      <c r="J24" s="20">
        <f>+'ENERO-METAS'!J24+'FEBRERO-METAS'!J24</f>
        <v>909</v>
      </c>
      <c r="K24" s="22">
        <f t="shared" si="3"/>
        <v>15.916652074943093</v>
      </c>
      <c r="L24" s="20">
        <f>+'ENERO-METAS'!L24+'FEBRERO-METAS'!L24</f>
        <v>908</v>
      </c>
      <c r="M24" s="23">
        <f t="shared" si="4"/>
        <v>15.899142006653825</v>
      </c>
      <c r="N24" s="20">
        <f>+'ENERO-METAS'!N24+'FEBRERO-METAS'!N24</f>
        <v>957</v>
      </c>
      <c r="O24" s="16">
        <f t="shared" si="5"/>
        <v>16.757135352827877</v>
      </c>
      <c r="P24" s="24">
        <v>5528</v>
      </c>
      <c r="Q24" s="20">
        <f>+'ENERO-METAS'!Q24+'FEBRERO-METAS'!Q24</f>
        <v>808</v>
      </c>
      <c r="R24" s="21">
        <f t="shared" si="6"/>
        <v>14.616497829232996</v>
      </c>
      <c r="S24" s="20">
        <f>+'ENERO-METAS'!S24+'FEBRERO-METAS'!S24</f>
        <v>808</v>
      </c>
      <c r="T24" s="22">
        <f t="shared" si="10"/>
        <v>14.616497829232996</v>
      </c>
      <c r="U24" s="20">
        <f>+'ENERO-METAS'!U24+'FEBRERO-METAS'!U24</f>
        <v>864</v>
      </c>
      <c r="V24" s="21">
        <f t="shared" si="7"/>
        <v>15.629522431259044</v>
      </c>
      <c r="W24" s="20">
        <f>+'ENERO-METAS'!W24+'FEBRERO-METAS'!W24</f>
        <v>833</v>
      </c>
      <c r="X24" s="16">
        <f t="shared" si="9"/>
        <v>15.068740955137482</v>
      </c>
      <c r="Y24" s="24">
        <v>5400</v>
      </c>
      <c r="Z24" s="20">
        <f>+'ENERO-METAS'!Z24+'FEBRERO-METAS'!Z24</f>
        <v>809</v>
      </c>
      <c r="AA24" s="16">
        <f t="shared" si="8"/>
        <v>14.981481481481481</v>
      </c>
    </row>
    <row r="25" spans="1:27" ht="19.5" customHeight="1">
      <c r="A25" s="17">
        <v>17</v>
      </c>
      <c r="B25" s="18" t="s">
        <v>38</v>
      </c>
      <c r="C25" s="19">
        <v>149</v>
      </c>
      <c r="D25" s="20">
        <f>+'ENERO-METAS'!D25+'FEBRERO-METAS'!D25</f>
        <v>28</v>
      </c>
      <c r="E25" s="21">
        <f t="shared" si="0"/>
        <v>18.79194630872483</v>
      </c>
      <c r="F25" s="20">
        <f>+'ENERO-METAS'!F25+'FEBRERO-METAS'!F25</f>
        <v>28</v>
      </c>
      <c r="G25" s="21">
        <f t="shared" si="1"/>
        <v>18.79194630872483</v>
      </c>
      <c r="H25" s="20">
        <f>+'ENERO-METAS'!H25+'FEBRERO-METAS'!H25</f>
        <v>2</v>
      </c>
      <c r="I25" s="21">
        <f t="shared" si="2"/>
        <v>1.342281879194631</v>
      </c>
      <c r="J25" s="20">
        <f>+'ENERO-METAS'!J25+'FEBRERO-METAS'!J25</f>
        <v>28</v>
      </c>
      <c r="K25" s="22">
        <f t="shared" si="3"/>
        <v>18.79194630872483</v>
      </c>
      <c r="L25" s="20">
        <f>+'ENERO-METAS'!L25+'FEBRERO-METAS'!L25</f>
        <v>28</v>
      </c>
      <c r="M25" s="23">
        <f t="shared" si="4"/>
        <v>18.79194630872483</v>
      </c>
      <c r="N25" s="20">
        <f>+'ENERO-METAS'!N25+'FEBRERO-METAS'!N25</f>
        <v>9</v>
      </c>
      <c r="O25" s="16">
        <f t="shared" si="5"/>
        <v>6.040268456375839</v>
      </c>
      <c r="P25" s="24">
        <v>172</v>
      </c>
      <c r="Q25" s="20">
        <f>+'ENERO-METAS'!Q25+'FEBRERO-METAS'!Q25</f>
        <v>20</v>
      </c>
      <c r="R25" s="21">
        <f t="shared" si="6"/>
        <v>11.627906976744185</v>
      </c>
      <c r="S25" s="20">
        <f>+'ENERO-METAS'!S25+'FEBRERO-METAS'!S25</f>
        <v>19</v>
      </c>
      <c r="T25" s="22">
        <f t="shared" si="10"/>
        <v>11.046511627906977</v>
      </c>
      <c r="U25" s="20">
        <f>+'ENERO-METAS'!U25+'FEBRERO-METAS'!U25</f>
        <v>22</v>
      </c>
      <c r="V25" s="21">
        <f t="shared" si="7"/>
        <v>12.790697674418604</v>
      </c>
      <c r="W25" s="20">
        <f>+'ENERO-METAS'!W25+'FEBRERO-METAS'!W25</f>
        <v>19</v>
      </c>
      <c r="X25" s="16">
        <f t="shared" si="9"/>
        <v>11.046511627906977</v>
      </c>
      <c r="Y25" s="24">
        <v>300</v>
      </c>
      <c r="Z25" s="20">
        <f>+'ENERO-METAS'!Z25+'FEBRERO-METAS'!Z25</f>
        <v>30</v>
      </c>
      <c r="AA25" s="16">
        <f t="shared" si="8"/>
        <v>10</v>
      </c>
    </row>
    <row r="26" spans="1:27" ht="19.5" customHeight="1">
      <c r="A26" s="17">
        <v>18</v>
      </c>
      <c r="B26" s="18" t="s">
        <v>39</v>
      </c>
      <c r="C26" s="19">
        <v>7475</v>
      </c>
      <c r="D26" s="20">
        <f>+'ENERO-METAS'!D26+'FEBRERO-METAS'!D26</f>
        <v>1109</v>
      </c>
      <c r="E26" s="21">
        <f t="shared" si="0"/>
        <v>14.836120401337793</v>
      </c>
      <c r="F26" s="20">
        <f>+'ENERO-METAS'!F26+'FEBRERO-METAS'!F26</f>
        <v>1110</v>
      </c>
      <c r="G26" s="21">
        <f t="shared" si="1"/>
        <v>14.849498327759198</v>
      </c>
      <c r="H26" s="20">
        <f>+'ENERO-METAS'!H26+'FEBRERO-METAS'!H26</f>
        <v>678</v>
      </c>
      <c r="I26" s="21">
        <f t="shared" si="2"/>
        <v>9.070234113712374</v>
      </c>
      <c r="J26" s="20">
        <f>+'ENERO-METAS'!J26+'FEBRERO-METAS'!J26</f>
        <v>1110</v>
      </c>
      <c r="K26" s="22">
        <f t="shared" si="3"/>
        <v>14.849498327759198</v>
      </c>
      <c r="L26" s="20">
        <f>+'ENERO-METAS'!L26+'FEBRERO-METAS'!L26</f>
        <v>1110</v>
      </c>
      <c r="M26" s="23">
        <f t="shared" si="4"/>
        <v>14.849498327759198</v>
      </c>
      <c r="N26" s="20">
        <f>+'ENERO-METAS'!N26+'FEBRERO-METAS'!N26</f>
        <v>1158</v>
      </c>
      <c r="O26" s="16">
        <f t="shared" si="5"/>
        <v>15.491638795986622</v>
      </c>
      <c r="P26" s="24">
        <v>7298</v>
      </c>
      <c r="Q26" s="20">
        <f>+'ENERO-METAS'!Q26+'FEBRERO-METAS'!Q26</f>
        <v>1005</v>
      </c>
      <c r="R26" s="21">
        <f t="shared" si="6"/>
        <v>13.770896135927652</v>
      </c>
      <c r="S26" s="20">
        <f>+'ENERO-METAS'!S26+'FEBRERO-METAS'!S26</f>
        <v>1009</v>
      </c>
      <c r="T26" s="22">
        <f t="shared" si="10"/>
        <v>13.825705672787064</v>
      </c>
      <c r="U26" s="20">
        <f>+'ENERO-METAS'!U26+'FEBRERO-METAS'!U26</f>
        <v>1120</v>
      </c>
      <c r="V26" s="21">
        <f t="shared" si="7"/>
        <v>15.346670320635791</v>
      </c>
      <c r="W26" s="20">
        <f>+'ENERO-METAS'!W26+'FEBRERO-METAS'!W26</f>
        <v>1034</v>
      </c>
      <c r="X26" s="16">
        <f t="shared" si="9"/>
        <v>14.1682652781584</v>
      </c>
      <c r="Y26" s="24">
        <v>7500</v>
      </c>
      <c r="Z26" s="20">
        <f>+'ENERO-METAS'!Z26+'FEBRERO-METAS'!Z26</f>
        <v>1068</v>
      </c>
      <c r="AA26" s="16">
        <f t="shared" si="8"/>
        <v>14.24</v>
      </c>
    </row>
    <row r="27" spans="1:27" ht="19.5" customHeight="1">
      <c r="A27" s="17">
        <v>19</v>
      </c>
      <c r="B27" s="18" t="s">
        <v>40</v>
      </c>
      <c r="C27" s="19">
        <v>11352</v>
      </c>
      <c r="D27" s="20">
        <f>+'ENERO-METAS'!D27+'FEBRERO-METAS'!D27</f>
        <v>1871</v>
      </c>
      <c r="E27" s="21">
        <f t="shared" si="0"/>
        <v>16.48167723749119</v>
      </c>
      <c r="F27" s="20">
        <f>+'ENERO-METAS'!F27+'FEBRERO-METAS'!F27</f>
        <v>1871</v>
      </c>
      <c r="G27" s="21">
        <f t="shared" si="1"/>
        <v>16.48167723749119</v>
      </c>
      <c r="H27" s="20">
        <f>+'ENERO-METAS'!H27+'FEBRERO-METAS'!H27</f>
        <v>1121</v>
      </c>
      <c r="I27" s="21">
        <f t="shared" si="2"/>
        <v>9.87491190979563</v>
      </c>
      <c r="J27" s="20">
        <f>+'ENERO-METAS'!J27+'FEBRERO-METAS'!J27</f>
        <v>1871</v>
      </c>
      <c r="K27" s="22">
        <f t="shared" si="3"/>
        <v>16.48167723749119</v>
      </c>
      <c r="L27" s="20">
        <f>+'ENERO-METAS'!L27+'FEBRERO-METAS'!L27</f>
        <v>1871</v>
      </c>
      <c r="M27" s="23">
        <f t="shared" si="4"/>
        <v>16.48167723749119</v>
      </c>
      <c r="N27" s="20">
        <f>+'ENERO-METAS'!N27+'FEBRERO-METAS'!N27</f>
        <v>1988</v>
      </c>
      <c r="O27" s="16">
        <f t="shared" si="5"/>
        <v>17.5123326286117</v>
      </c>
      <c r="P27" s="24">
        <v>12001</v>
      </c>
      <c r="Q27" s="20">
        <f>+'ENERO-METAS'!Q27+'FEBRERO-METAS'!Q27</f>
        <v>1689</v>
      </c>
      <c r="R27" s="21">
        <f t="shared" si="6"/>
        <v>14.073827181068244</v>
      </c>
      <c r="S27" s="20">
        <f>+'ENERO-METAS'!S27+'FEBRERO-METAS'!S27</f>
        <v>1693</v>
      </c>
      <c r="T27" s="22">
        <f t="shared" si="10"/>
        <v>14.107157736855262</v>
      </c>
      <c r="U27" s="20">
        <f>+'ENERO-METAS'!U27+'FEBRERO-METAS'!U27</f>
        <v>2012</v>
      </c>
      <c r="V27" s="21">
        <f t="shared" si="7"/>
        <v>16.76526956086993</v>
      </c>
      <c r="W27" s="20">
        <f>+'ENERO-METAS'!W27+'FEBRERO-METAS'!W27</f>
        <v>1751</v>
      </c>
      <c r="X27" s="16">
        <f t="shared" si="9"/>
        <v>14.590450795767019</v>
      </c>
      <c r="Y27" s="24">
        <v>12500</v>
      </c>
      <c r="Z27" s="20">
        <f>+'ENERO-METAS'!Z27+'FEBRERO-METAS'!Z27</f>
        <v>1801</v>
      </c>
      <c r="AA27" s="16">
        <f t="shared" si="8"/>
        <v>14.408</v>
      </c>
    </row>
    <row r="28" spans="1:27" ht="19.5" customHeight="1">
      <c r="A28" s="17">
        <v>20</v>
      </c>
      <c r="B28" s="18" t="s">
        <v>41</v>
      </c>
      <c r="C28" s="19">
        <v>57</v>
      </c>
      <c r="D28" s="25">
        <f>+'ENERO-METAS'!D28+'FEBRERO-METAS'!D28</f>
        <v>6</v>
      </c>
      <c r="E28" s="21">
        <f t="shared" si="0"/>
        <v>10.526315789473685</v>
      </c>
      <c r="F28" s="25">
        <f>+'ENERO-METAS'!F28+'FEBRERO-METAS'!F28</f>
        <v>6</v>
      </c>
      <c r="G28" s="21">
        <f t="shared" si="1"/>
        <v>10.526315789473685</v>
      </c>
      <c r="H28" s="25">
        <f>+'ENERO-METAS'!H28+'FEBRERO-METAS'!H28</f>
        <v>0</v>
      </c>
      <c r="I28" s="21">
        <f t="shared" si="2"/>
        <v>0</v>
      </c>
      <c r="J28" s="25">
        <f>+'ENERO-METAS'!J28+'FEBRERO-METAS'!J28</f>
        <v>6</v>
      </c>
      <c r="K28" s="22">
        <f t="shared" si="3"/>
        <v>10.526315789473685</v>
      </c>
      <c r="L28" s="25">
        <f>+'ENERO-METAS'!L28+'FEBRERO-METAS'!L28</f>
        <v>6</v>
      </c>
      <c r="M28" s="23">
        <f t="shared" si="4"/>
        <v>10.526315789473685</v>
      </c>
      <c r="N28" s="25">
        <f>+'ENERO-METAS'!N28+'FEBRERO-METAS'!N28</f>
        <v>2</v>
      </c>
      <c r="O28" s="16">
        <f t="shared" si="5"/>
        <v>3.508771929824561</v>
      </c>
      <c r="P28" s="24">
        <v>65</v>
      </c>
      <c r="Q28" s="25">
        <f>+'ENERO-METAS'!Q28+'FEBRERO-METAS'!Q28</f>
        <v>10</v>
      </c>
      <c r="R28" s="21">
        <f t="shared" si="6"/>
        <v>15.384615384615385</v>
      </c>
      <c r="S28" s="25">
        <f>+'ENERO-METAS'!S28+'FEBRERO-METAS'!S28</f>
        <v>10</v>
      </c>
      <c r="T28" s="22">
        <f t="shared" si="10"/>
        <v>15.384615384615385</v>
      </c>
      <c r="U28" s="25">
        <f>+'ENERO-METAS'!U28+'FEBRERO-METAS'!U28</f>
        <v>11</v>
      </c>
      <c r="V28" s="21">
        <f t="shared" si="7"/>
        <v>16.923076923076923</v>
      </c>
      <c r="W28" s="25">
        <f>+'ENERO-METAS'!W28+'FEBRERO-METAS'!W28</f>
        <v>11</v>
      </c>
      <c r="X28" s="26">
        <f t="shared" si="9"/>
        <v>16.923076923076923</v>
      </c>
      <c r="Y28" s="24">
        <v>100</v>
      </c>
      <c r="Z28" s="25">
        <f>+'ENERO-METAS'!Z28+'FEBRERO-METAS'!Z28</f>
        <v>6</v>
      </c>
      <c r="AA28" s="16">
        <f t="shared" si="8"/>
        <v>6</v>
      </c>
    </row>
    <row r="29" spans="1:27" s="29" customFormat="1" ht="19.5" customHeight="1">
      <c r="A29" s="75"/>
      <c r="B29" s="76" t="s">
        <v>42</v>
      </c>
      <c r="C29" s="77">
        <f>SUM(C9:C28)</f>
        <v>121477</v>
      </c>
      <c r="D29" s="78">
        <f>SUM(D9:D28)</f>
        <v>18724</v>
      </c>
      <c r="E29" s="79">
        <f t="shared" si="0"/>
        <v>15.413617392592837</v>
      </c>
      <c r="F29" s="80">
        <f>SUM(F9:F28)</f>
        <v>18679</v>
      </c>
      <c r="G29" s="79">
        <f t="shared" si="1"/>
        <v>15.376573343101986</v>
      </c>
      <c r="H29" s="80">
        <f>SUM(H9:H28)</f>
        <v>18476</v>
      </c>
      <c r="I29" s="79">
        <f t="shared" si="2"/>
        <v>15.209463519843263</v>
      </c>
      <c r="J29" s="80">
        <f>SUM(J9:J28)</f>
        <v>18647</v>
      </c>
      <c r="K29" s="79">
        <f t="shared" si="3"/>
        <v>15.350230907908493</v>
      </c>
      <c r="L29" s="80">
        <f>SUM(L9:L28)</f>
        <v>18679</v>
      </c>
      <c r="M29" s="79">
        <f t="shared" si="4"/>
        <v>15.376573343101986</v>
      </c>
      <c r="N29" s="80">
        <f>SUM(N9:N28)</f>
        <v>19710</v>
      </c>
      <c r="O29" s="79">
        <f t="shared" si="5"/>
        <v>16.22529367699235</v>
      </c>
      <c r="P29" s="81">
        <f>SUM(P9:P28)</f>
        <v>120626</v>
      </c>
      <c r="Q29" s="78">
        <f>SUM(Q9:Q28)</f>
        <v>17565</v>
      </c>
      <c r="R29" s="79">
        <f t="shared" si="6"/>
        <v>14.5615373136803</v>
      </c>
      <c r="S29" s="78">
        <f>SUM(S9:S28)</f>
        <v>17583</v>
      </c>
      <c r="T29" s="79">
        <f>+S29*100/P29</f>
        <v>14.576459469766053</v>
      </c>
      <c r="U29" s="78">
        <f>SUM(U9:U28)</f>
        <v>19498</v>
      </c>
      <c r="V29" s="79">
        <f t="shared" si="7"/>
        <v>16.16401107555585</v>
      </c>
      <c r="W29" s="77">
        <f>SUM(W9:W28)</f>
        <v>18279</v>
      </c>
      <c r="X29" s="82">
        <f>+W29*100/P29</f>
        <v>15.153449505081824</v>
      </c>
      <c r="Y29" s="81">
        <f>SUM(Y9:Y28)</f>
        <v>118833</v>
      </c>
      <c r="Z29" s="78">
        <f>SUM(Z9:Z28)</f>
        <v>18282</v>
      </c>
      <c r="AA29" s="79">
        <f t="shared" si="8"/>
        <v>15.384615384615385</v>
      </c>
    </row>
    <row r="30" ht="16.5" customHeight="1">
      <c r="A30" s="30" t="s">
        <v>43</v>
      </c>
    </row>
    <row r="31" ht="16.5" customHeight="1">
      <c r="A31" s="30" t="s">
        <v>44</v>
      </c>
    </row>
    <row r="32" spans="1:26" s="42" customFormat="1" ht="16.5" customHeight="1" hidden="1">
      <c r="A32" s="31"/>
      <c r="D32" s="43">
        <f>+'[1] POS TRAZADORES POR IPS'!$R$274+'[1] POS TRAZADORES POR IPS'!$AW$274+'[1] NO POS POR IPS'!$F$274+'[1] NO POS POR IPS'!$K$274</f>
        <v>8864</v>
      </c>
      <c r="F32" s="44">
        <f>+'[1] POS TRAZADORES POR IPS'!$BV$274+'[1] NO POS POR IPS'!$F$274+'[1] NO POS POR IPS'!$K$274</f>
        <v>8863</v>
      </c>
      <c r="H32" s="44">
        <f>+'[1] POS TRAZADORES POR IPS'!$K$274</f>
        <v>9409</v>
      </c>
      <c r="J32" s="44">
        <f>+'[1] POS TRAZADORES POR IPS'!$BV$274+'[1] POS  OTRAS POR IPS'!$AA$274+'[1] NO POS POR IPS'!$K$274</f>
        <v>8847</v>
      </c>
      <c r="L32" s="44">
        <f>+'[1] POS TRAZADORES POR IPS'!$BV$274+'[1] NO POS POR IPS'!$F$274+'[1] NO POS POR IPS'!$K$274</f>
        <v>8863</v>
      </c>
      <c r="N32" s="44">
        <f>+'[1] POS TRAZADORES POR IPS'!$CB$274+'[1] POS TRAZADORES POR IPS'!$CD$274+'[1] POS TRAZADORES POR IPS'!$CG$274+'[1] POS TRAZADORES POR IPS'!$CJ$274+'[1] POS TRAZADORES POR IPS'!$CM$274+'[1] NO POS POR IPS'!$GO$274+'[1] NO POS POR IPS'!$GR$274+'[1] NO POS POR IPS'!$GU$274+'[1] NO POS POR IPS'!$GX$274</f>
        <v>9717</v>
      </c>
      <c r="Q32" s="44">
        <f>+'[1] POS TRAZADORES POR IPS'!$CX$274+'[1] NO POS POR IPS'!$DA$274</f>
        <v>9936</v>
      </c>
      <c r="S32" s="44">
        <f>+'[1] POS TRAZADORES POR IPS'!$CT$274+'[1] NO POS POR IPS'!$GE$274</f>
        <v>10117</v>
      </c>
      <c r="U32" s="44">
        <f>+'[1] POS TRAZADORES POR IPS'!$DO$274+'[1] NO POS POR IPS'!$DR$274</f>
        <v>11266</v>
      </c>
      <c r="W32" s="44">
        <f>+'[1] POS TRAZADORES POR IPS'!$EG$274+'[1] NO POS POR IPS'!$CH$274</f>
        <v>10349</v>
      </c>
      <c r="Z32" s="44">
        <f>+'[1] POS TRAZADORES POR IPS'!$DB$274+'[1] NO POS POR IPS'!$DE$274</f>
        <v>11259</v>
      </c>
    </row>
    <row r="33" spans="1:26" s="64" customFormat="1" ht="16.5" customHeight="1" hidden="1">
      <c r="A33" s="63"/>
      <c r="D33" s="64">
        <f>+'[2] POS TRAZADORES POR IPS'!$R$274+'[2] POS TRAZADORES POR IPS'!$AW$274+'[2] NO POS POR IPS'!$F$274+'[2] NO POS POR IPS'!$K$274</f>
        <v>9501</v>
      </c>
      <c r="F33" s="64">
        <f>+'[2] POS TRAZADORES POR IPS'!$BV$274+'[2] NO POS POR IPS'!$F$274+'[2] NO POS POR IPS'!$K$274</f>
        <v>9463</v>
      </c>
      <c r="H33" s="64">
        <f>+'[2] POS TRAZADORES POR IPS'!$K$274</f>
        <v>9660</v>
      </c>
      <c r="J33" s="64">
        <f>+'[2] POS TRAZADORES POR IPS'!$BV$274+'[2] POS  OTRAS POR IPS'!$AA$274+'[2] NO POS POR IPS'!$K$274+'[2] NO POS POR IPS'!$CQ$274</f>
        <v>9452</v>
      </c>
      <c r="L33" s="64">
        <f>+'[2] POS TRAZADORES POR IPS'!$BV$274+'[2] NO POS POR IPS'!$F$274+'[2] NO POS POR IPS'!$K$274</f>
        <v>9463</v>
      </c>
      <c r="N33" s="64">
        <f>+'[2] POS TRAZADORES POR IPS'!$CA$274+'[2] POS TRAZADORES POR IPS'!$CC$274+'[2] POS TRAZADORES POR IPS'!$CE$274+'[2] POS TRAZADORES POR IPS'!$CH$274+'[2] POS TRAZADORES POR IPS'!$CK$274+'[2] POS TRAZADORES POR IPS'!$CN$274+'[2] NO POS POR IPS'!$GP$274+'[2] NO POS POR IPS'!$GS$274+'[2] NO POS POR IPS'!$GV$274+'[2] NO POS POR IPS'!$GY$274</f>
        <v>10595</v>
      </c>
      <c r="Q33" s="64">
        <f>+'[2] POS TRAZADORES POR IPS'!$CY$274+'[2] NO POS POR IPS'!$DA$274</f>
        <v>9717</v>
      </c>
      <c r="S33" s="64">
        <f>+'[2] POS TRAZADORES POR IPS'!$CU$274+'[2] NO POS POR IPS'!$GE$274</f>
        <v>9748</v>
      </c>
      <c r="U33" s="64">
        <f>+'[2] NO POS POR IPS'!$DR$274+'[2] POS TRAZADORES POR IPS'!$DP$274</f>
        <v>11022</v>
      </c>
      <c r="W33" s="64">
        <f>+'[2] POS TRAZADORES POR IPS'!$EH$274+'[2] NO POS POR IPS'!$CH$274</f>
        <v>10067</v>
      </c>
      <c r="Z33" s="64">
        <f>+'[2] POS TRAZADORES POR IPS'!$DC$274+'[2] NO POS POR IPS'!$DE$274</f>
        <v>11732</v>
      </c>
    </row>
    <row r="34" spans="1:26" ht="16.5" customHeight="1">
      <c r="A34" s="31" t="s">
        <v>79</v>
      </c>
      <c r="Z34" s="45"/>
    </row>
  </sheetData>
  <sheetProtection/>
  <mergeCells count="18">
    <mergeCell ref="Z7:AA7"/>
    <mergeCell ref="Z6:AA6"/>
    <mergeCell ref="D7:E7"/>
    <mergeCell ref="F7:G7"/>
    <mergeCell ref="H7:I7"/>
    <mergeCell ref="J7:K7"/>
    <mergeCell ref="L7:M7"/>
    <mergeCell ref="N7:O7"/>
    <mergeCell ref="Q7:R7"/>
    <mergeCell ref="S7:T7"/>
    <mergeCell ref="Y6:Y8"/>
    <mergeCell ref="W7:X7"/>
    <mergeCell ref="U7:V7"/>
    <mergeCell ref="A6:B8"/>
    <mergeCell ref="C6:C8"/>
    <mergeCell ref="D6:O6"/>
    <mergeCell ref="P6:P8"/>
    <mergeCell ref="Q6:X6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24"/>
  <sheetViews>
    <sheetView showGridLines="0" zoomScalePageLayoutView="0" workbookViewId="0" topLeftCell="A2">
      <selection activeCell="I21" sqref="I20:I21"/>
    </sheetView>
  </sheetViews>
  <sheetFormatPr defaultColWidth="14.57421875" defaultRowHeight="24.75" customHeight="1"/>
  <cols>
    <col min="1" max="1" width="21.140625" style="48" customWidth="1"/>
    <col min="2" max="2" width="12.421875" style="48" customWidth="1"/>
    <col min="3" max="3" width="10.00390625" style="48" customWidth="1"/>
    <col min="4" max="4" width="12.421875" style="48" customWidth="1"/>
    <col min="5" max="5" width="10.00390625" style="48" customWidth="1"/>
    <col min="6" max="16384" width="14.57421875" style="48" customWidth="1"/>
  </cols>
  <sheetData>
    <row r="1" spans="1:5" ht="18" customHeight="1">
      <c r="A1" s="46" t="s">
        <v>0</v>
      </c>
      <c r="B1" s="47"/>
      <c r="C1" s="47"/>
      <c r="D1" s="47"/>
      <c r="E1" s="47"/>
    </row>
    <row r="2" spans="1:5" ht="18" customHeight="1">
      <c r="A2" s="49" t="s">
        <v>1</v>
      </c>
      <c r="B2" s="47"/>
      <c r="C2" s="47"/>
      <c r="D2" s="47"/>
      <c r="E2" s="47"/>
    </row>
    <row r="3" spans="1:5" ht="15.75" customHeight="1">
      <c r="A3" s="49" t="s">
        <v>45</v>
      </c>
      <c r="B3" s="50"/>
      <c r="C3" s="50"/>
      <c r="D3" s="50"/>
      <c r="E3" s="50"/>
    </row>
    <row r="4" spans="1:5" ht="15.75" customHeight="1">
      <c r="A4" s="49" t="s">
        <v>69</v>
      </c>
      <c r="B4" s="50"/>
      <c r="C4" s="50"/>
      <c r="D4" s="50"/>
      <c r="E4" s="50"/>
    </row>
    <row r="6" spans="1:5" s="51" customFormat="1" ht="18" customHeight="1">
      <c r="A6" s="92" t="s">
        <v>47</v>
      </c>
      <c r="B6" s="94">
        <v>2012</v>
      </c>
      <c r="C6" s="120"/>
      <c r="D6" s="121">
        <v>2013</v>
      </c>
      <c r="E6" s="120"/>
    </row>
    <row r="7" spans="1:5" s="51" customFormat="1" ht="24.75" customHeight="1">
      <c r="A7" s="93"/>
      <c r="B7" s="83" t="s">
        <v>48</v>
      </c>
      <c r="C7" s="84" t="s">
        <v>21</v>
      </c>
      <c r="D7" s="83" t="s">
        <v>48</v>
      </c>
      <c r="E7" s="84" t="s">
        <v>21</v>
      </c>
    </row>
    <row r="8" spans="1:10" ht="24.75" customHeight="1">
      <c r="A8" s="85" t="s">
        <v>49</v>
      </c>
      <c r="B8" s="52">
        <v>17278</v>
      </c>
      <c r="C8" s="53">
        <v>14.340731395561162</v>
      </c>
      <c r="D8" s="52">
        <f>+'ENERO-FEBRERO-POB DANE'!D29</f>
        <v>18724</v>
      </c>
      <c r="E8" s="53">
        <f>+'ENERO-FEBRERO-POB DANE'!E29</f>
        <v>15.413617392592837</v>
      </c>
      <c r="F8" s="54"/>
      <c r="G8" s="55"/>
      <c r="H8" s="56"/>
      <c r="I8" s="56"/>
      <c r="J8" s="56"/>
    </row>
    <row r="9" spans="1:10" ht="24.75" customHeight="1">
      <c r="A9" s="85" t="s">
        <v>50</v>
      </c>
      <c r="B9" s="52">
        <v>17267</v>
      </c>
      <c r="C9" s="53">
        <v>14.33160140103916</v>
      </c>
      <c r="D9" s="52">
        <f>+'ENERO-FEBRERO-POB DANE'!F29</f>
        <v>18679</v>
      </c>
      <c r="E9" s="53">
        <f>+'ENERO-FEBRERO-POB DANE'!G29</f>
        <v>15.376573343101986</v>
      </c>
      <c r="F9" s="54"/>
      <c r="G9" s="56"/>
      <c r="H9" s="56"/>
      <c r="I9" s="56"/>
      <c r="J9" s="56"/>
    </row>
    <row r="10" spans="1:10" ht="24.75" customHeight="1">
      <c r="A10" s="85" t="s">
        <v>51</v>
      </c>
      <c r="B10" s="52">
        <v>18315</v>
      </c>
      <c r="C10" s="53">
        <v>15.201440879135472</v>
      </c>
      <c r="D10" s="52">
        <f>+'ENERO-FEBRERO-POB DANE'!H29</f>
        <v>18476</v>
      </c>
      <c r="E10" s="53">
        <f>+'ENERO-FEBRERO-POB DANE'!I29</f>
        <v>15.209463519843263</v>
      </c>
      <c r="F10" s="54"/>
      <c r="G10" s="56"/>
      <c r="H10" s="56"/>
      <c r="I10" s="56"/>
      <c r="J10" s="56"/>
    </row>
    <row r="11" spans="1:10" ht="24.75" customHeight="1">
      <c r="A11" s="85" t="s">
        <v>52</v>
      </c>
      <c r="B11" s="52">
        <v>17230</v>
      </c>
      <c r="C11" s="53">
        <v>14.300891419465149</v>
      </c>
      <c r="D11" s="52">
        <f>+'ENERO-FEBRERO-POB DANE'!J29</f>
        <v>18647</v>
      </c>
      <c r="E11" s="53">
        <f>+'ENERO-FEBRERO-POB DANE'!K29</f>
        <v>15.350230907908493</v>
      </c>
      <c r="F11" s="54"/>
      <c r="G11" s="56"/>
      <c r="H11" s="56"/>
      <c r="I11" s="56"/>
      <c r="J11" s="56"/>
    </row>
    <row r="12" spans="1:10" ht="24.75" customHeight="1">
      <c r="A12" s="85" t="s">
        <v>14</v>
      </c>
      <c r="B12" s="52">
        <v>17267</v>
      </c>
      <c r="C12" s="53">
        <v>14.33160140103916</v>
      </c>
      <c r="D12" s="52">
        <f>+'ENERO-FEBRERO-POB DANE'!L29</f>
        <v>18679</v>
      </c>
      <c r="E12" s="53">
        <f>+'ENERO-FEBRERO-POB DANE'!M29</f>
        <v>15.376573343101986</v>
      </c>
      <c r="F12" s="54"/>
      <c r="G12" s="56"/>
      <c r="H12" s="56"/>
      <c r="I12" s="56"/>
      <c r="J12" s="56"/>
    </row>
    <row r="13" spans="1:10" ht="24.75" customHeight="1">
      <c r="A13" s="85" t="s">
        <v>15</v>
      </c>
      <c r="B13" s="52">
        <v>17996</v>
      </c>
      <c r="C13" s="53">
        <v>14.936671037997376</v>
      </c>
      <c r="D13" s="52">
        <f>+'ENERO-FEBRERO-POB DANE'!N29</f>
        <v>19710</v>
      </c>
      <c r="E13" s="53">
        <f>+'ENERO-FEBRERO-POB DANE'!O29</f>
        <v>16.22529367699235</v>
      </c>
      <c r="F13" s="54"/>
      <c r="G13" s="56"/>
      <c r="H13" s="56"/>
      <c r="I13" s="56"/>
      <c r="J13" s="56"/>
    </row>
    <row r="14" spans="1:10" ht="24.75" customHeight="1">
      <c r="A14" s="85" t="s">
        <v>53</v>
      </c>
      <c r="B14" s="52">
        <v>18288</v>
      </c>
      <c r="C14" s="53">
        <v>15.231876332622601</v>
      </c>
      <c r="D14" s="52">
        <f>+'ENERO-FEBRERO-POB DANE'!Q29</f>
        <v>17565</v>
      </c>
      <c r="E14" s="53">
        <f>+'ENERO-FEBRERO-POB DANE'!R29</f>
        <v>14.5615373136803</v>
      </c>
      <c r="F14" s="54"/>
      <c r="G14" s="56"/>
      <c r="H14" s="56"/>
      <c r="I14" s="56"/>
      <c r="J14" s="56"/>
    </row>
    <row r="15" spans="1:10" ht="24.75" customHeight="1">
      <c r="A15" s="85" t="s">
        <v>17</v>
      </c>
      <c r="B15" s="52">
        <v>18651</v>
      </c>
      <c r="C15" s="53">
        <v>15.534215085287846</v>
      </c>
      <c r="D15" s="52">
        <f>+'ENERO-FEBRERO-POB DANE'!S29</f>
        <v>17583</v>
      </c>
      <c r="E15" s="53">
        <f>+'ENERO-FEBRERO-POB DANE'!T29</f>
        <v>14.576459469766053</v>
      </c>
      <c r="F15" s="54"/>
      <c r="G15" s="56"/>
      <c r="H15" s="56"/>
      <c r="I15" s="56"/>
      <c r="J15" s="56"/>
    </row>
    <row r="16" spans="1:10" ht="24.75" customHeight="1">
      <c r="A16" s="85" t="s">
        <v>18</v>
      </c>
      <c r="B16" s="52">
        <v>19470</v>
      </c>
      <c r="C16" s="53">
        <v>16.216351279317696</v>
      </c>
      <c r="D16" s="52">
        <f>+'ENERO-FEBRERO-POB DANE'!U29</f>
        <v>19498</v>
      </c>
      <c r="E16" s="53">
        <f>+'ENERO-FEBRERO-POB DANE'!V29</f>
        <v>16.16401107555585</v>
      </c>
      <c r="F16" s="54"/>
      <c r="G16" s="56"/>
      <c r="H16" s="56"/>
      <c r="I16" s="56"/>
      <c r="J16" s="56"/>
    </row>
    <row r="17" spans="1:10" ht="24.75" customHeight="1">
      <c r="A17" s="85" t="s">
        <v>19</v>
      </c>
      <c r="B17" s="52">
        <v>19056</v>
      </c>
      <c r="C17" s="53">
        <v>15.871535181236673</v>
      </c>
      <c r="D17" s="52">
        <f>+'ENERO-FEBRERO-POB DANE'!W29</f>
        <v>18279</v>
      </c>
      <c r="E17" s="53">
        <f>+'ENERO-FEBRERO-POB DANE'!X29</f>
        <v>15.153449505081824</v>
      </c>
      <c r="F17" s="54"/>
      <c r="G17" s="56"/>
      <c r="H17" s="56"/>
      <c r="I17" s="56"/>
      <c r="J17" s="56"/>
    </row>
    <row r="18" spans="1:10" ht="24.75" customHeight="1">
      <c r="A18" s="85" t="s">
        <v>54</v>
      </c>
      <c r="B18" s="52">
        <v>17748</v>
      </c>
      <c r="C18" s="53">
        <v>14.935245260155007</v>
      </c>
      <c r="D18" s="52">
        <f>+'ENERO-FEBRERO-POB DANE'!Z29</f>
        <v>18282</v>
      </c>
      <c r="E18" s="53">
        <f>+'ENERO-FEBRERO-POB DANE'!AA29</f>
        <v>15.397961761980966</v>
      </c>
      <c r="F18" s="54"/>
      <c r="G18" s="56"/>
      <c r="H18" s="56"/>
      <c r="I18" s="56"/>
      <c r="J18" s="56"/>
    </row>
    <row r="19" ht="15" customHeight="1">
      <c r="A19" s="57" t="s">
        <v>55</v>
      </c>
    </row>
    <row r="20" spans="1:6" ht="12" customHeight="1">
      <c r="A20" s="31" t="s">
        <v>79</v>
      </c>
      <c r="B20" s="59"/>
      <c r="C20" s="59"/>
      <c r="D20" s="59"/>
      <c r="E20" s="59"/>
      <c r="F20" s="60"/>
    </row>
    <row r="21" ht="14.25" customHeight="1">
      <c r="A21" s="61"/>
    </row>
    <row r="22" ht="14.25" customHeight="1">
      <c r="A22" s="61"/>
    </row>
    <row r="23" ht="14.25" customHeight="1">
      <c r="A23" s="61"/>
    </row>
    <row r="24" ht="14.25" customHeight="1">
      <c r="A24" s="61"/>
    </row>
  </sheetData>
  <sheetProtection/>
  <mergeCells count="3">
    <mergeCell ref="A6:A7"/>
    <mergeCell ref="B6:C6"/>
    <mergeCell ref="D6:E6"/>
  </mergeCells>
  <printOptions horizontalCentered="1" verticalCentered="1"/>
  <pageMargins left="0.75" right="0.75" top="1" bottom="1" header="0" footer="0"/>
  <pageSetup horizontalDpi="300" verticalDpi="300" orientation="portrait" scale="10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23"/>
  <sheetViews>
    <sheetView showGridLines="0" zoomScalePageLayoutView="0" workbookViewId="0" topLeftCell="A1">
      <selection activeCell="D9" sqref="D9:D10"/>
    </sheetView>
  </sheetViews>
  <sheetFormatPr defaultColWidth="14.57421875" defaultRowHeight="24.75" customHeight="1"/>
  <cols>
    <col min="1" max="1" width="21.140625" style="48" customWidth="1"/>
    <col min="2" max="2" width="12.421875" style="48" customWidth="1"/>
    <col min="3" max="3" width="8.7109375" style="48" customWidth="1"/>
    <col min="4" max="4" width="11.28125" style="48" customWidth="1"/>
    <col min="5" max="5" width="10.00390625" style="48" customWidth="1"/>
    <col min="6" max="16384" width="14.57421875" style="48" customWidth="1"/>
  </cols>
  <sheetData>
    <row r="1" spans="1:5" ht="18.75" customHeight="1">
      <c r="A1" s="46" t="s">
        <v>0</v>
      </c>
      <c r="B1" s="47"/>
      <c r="C1" s="47"/>
      <c r="D1" s="47"/>
      <c r="E1" s="47"/>
    </row>
    <row r="2" spans="1:5" ht="18.75" customHeight="1">
      <c r="A2" s="49" t="s">
        <v>1</v>
      </c>
      <c r="B2" s="47"/>
      <c r="C2" s="47"/>
      <c r="D2" s="47"/>
      <c r="E2" s="47"/>
    </row>
    <row r="3" spans="1:5" ht="18.75" customHeight="1">
      <c r="A3" s="49" t="s">
        <v>56</v>
      </c>
      <c r="B3" s="50"/>
      <c r="C3" s="50"/>
      <c r="D3" s="50"/>
      <c r="E3" s="50"/>
    </row>
    <row r="4" spans="1:5" ht="18.75" customHeight="1">
      <c r="A4" s="62" t="s">
        <v>70</v>
      </c>
      <c r="B4" s="50"/>
      <c r="C4" s="50"/>
      <c r="D4" s="50"/>
      <c r="E4" s="50"/>
    </row>
    <row r="5" ht="18.75" customHeight="1"/>
    <row r="6" spans="1:5" s="51" customFormat="1" ht="31.5" customHeight="1">
      <c r="A6" s="86" t="s">
        <v>47</v>
      </c>
      <c r="B6" s="87" t="s">
        <v>48</v>
      </c>
      <c r="C6" s="87" t="s">
        <v>21</v>
      </c>
      <c r="D6" s="86" t="s">
        <v>57</v>
      </c>
      <c r="E6" s="87" t="s">
        <v>21</v>
      </c>
    </row>
    <row r="7" spans="1:10" ht="24.75" customHeight="1">
      <c r="A7" s="85" t="s">
        <v>49</v>
      </c>
      <c r="B7" s="52">
        <f>+'COMP-ENERO FEBRERO BOGOTA'!D8</f>
        <v>18724</v>
      </c>
      <c r="C7" s="53">
        <f>+'COMP-ENERO FEBRERO BOGOTA'!E8</f>
        <v>15.413617392592837</v>
      </c>
      <c r="D7" s="53">
        <f>8.3*2</f>
        <v>16.6</v>
      </c>
      <c r="E7" s="53">
        <f>+D7-C7</f>
        <v>1.1863826074071646</v>
      </c>
      <c r="F7" s="54"/>
      <c r="G7" s="54"/>
      <c r="H7" s="56"/>
      <c r="I7" s="56"/>
      <c r="J7" s="56"/>
    </row>
    <row r="8" spans="1:10" ht="24.75" customHeight="1">
      <c r="A8" s="85" t="s">
        <v>50</v>
      </c>
      <c r="B8" s="52">
        <f>+'COMP-ENERO FEBRERO BOGOTA'!D9</f>
        <v>18679</v>
      </c>
      <c r="C8" s="53">
        <f>+'COMP-ENERO FEBRERO BOGOTA'!E9</f>
        <v>15.376573343101986</v>
      </c>
      <c r="D8" s="53">
        <f aca="true" t="shared" si="0" ref="D8:D17">8.3*2</f>
        <v>16.6</v>
      </c>
      <c r="E8" s="53">
        <f aca="true" t="shared" si="1" ref="E8:E17">+D8-C8</f>
        <v>1.223426656898015</v>
      </c>
      <c r="F8" s="54"/>
      <c r="G8" s="56"/>
      <c r="H8" s="56"/>
      <c r="I8" s="56"/>
      <c r="J8" s="56"/>
    </row>
    <row r="9" spans="1:10" ht="24.75" customHeight="1">
      <c r="A9" s="85" t="s">
        <v>51</v>
      </c>
      <c r="B9" s="52">
        <f>+'COMP-ENERO FEBRERO BOGOTA'!D10</f>
        <v>18476</v>
      </c>
      <c r="C9" s="53">
        <f>+'COMP-ENERO FEBRERO BOGOTA'!E10</f>
        <v>15.209463519843263</v>
      </c>
      <c r="D9" s="53">
        <f t="shared" si="0"/>
        <v>16.6</v>
      </c>
      <c r="E9" s="53">
        <f t="shared" si="1"/>
        <v>1.3905364801567384</v>
      </c>
      <c r="F9" s="54"/>
      <c r="G9" s="56"/>
      <c r="H9" s="56"/>
      <c r="I9" s="56"/>
      <c r="J9" s="56"/>
    </row>
    <row r="10" spans="1:10" ht="24.75" customHeight="1">
      <c r="A10" s="85" t="s">
        <v>52</v>
      </c>
      <c r="B10" s="52">
        <f>+'COMP-ENERO FEBRERO BOGOTA'!D11</f>
        <v>18647</v>
      </c>
      <c r="C10" s="53">
        <f>+'COMP-ENERO FEBRERO BOGOTA'!E11</f>
        <v>15.350230907908493</v>
      </c>
      <c r="D10" s="53">
        <f t="shared" si="0"/>
        <v>16.6</v>
      </c>
      <c r="E10" s="53">
        <f t="shared" si="1"/>
        <v>1.2497690920915083</v>
      </c>
      <c r="F10" s="54"/>
      <c r="G10" s="56"/>
      <c r="H10" s="56"/>
      <c r="I10" s="56"/>
      <c r="J10" s="56"/>
    </row>
    <row r="11" spans="1:10" ht="24.75" customHeight="1">
      <c r="A11" s="85" t="s">
        <v>14</v>
      </c>
      <c r="B11" s="52">
        <f>+'COMP-ENERO FEBRERO BOGOTA'!D12</f>
        <v>18679</v>
      </c>
      <c r="C11" s="53">
        <f>+'COMP-ENERO FEBRERO BOGOTA'!E12</f>
        <v>15.376573343101986</v>
      </c>
      <c r="D11" s="53">
        <f t="shared" si="0"/>
        <v>16.6</v>
      </c>
      <c r="E11" s="53">
        <f t="shared" si="1"/>
        <v>1.223426656898015</v>
      </c>
      <c r="F11" s="54"/>
      <c r="G11" s="56"/>
      <c r="H11" s="56"/>
      <c r="I11" s="56"/>
      <c r="J11" s="56"/>
    </row>
    <row r="12" spans="1:10" ht="24.75" customHeight="1">
      <c r="A12" s="85" t="s">
        <v>15</v>
      </c>
      <c r="B12" s="52">
        <f>+'COMP-ENERO FEBRERO BOGOTA'!D13</f>
        <v>19710</v>
      </c>
      <c r="C12" s="53">
        <f>+'COMP-ENERO FEBRERO BOGOTA'!E13</f>
        <v>16.22529367699235</v>
      </c>
      <c r="D12" s="53">
        <f t="shared" si="0"/>
        <v>16.6</v>
      </c>
      <c r="E12" s="53">
        <f t="shared" si="1"/>
        <v>0.3747063230076506</v>
      </c>
      <c r="F12" s="54"/>
      <c r="G12" s="56"/>
      <c r="H12" s="56"/>
      <c r="I12" s="56"/>
      <c r="J12" s="56"/>
    </row>
    <row r="13" spans="1:10" ht="24.75" customHeight="1">
      <c r="A13" s="85" t="s">
        <v>53</v>
      </c>
      <c r="B13" s="52">
        <f>+'COMP-ENERO FEBRERO BOGOTA'!D14</f>
        <v>17565</v>
      </c>
      <c r="C13" s="53">
        <f>+'COMP-ENERO FEBRERO BOGOTA'!E14</f>
        <v>14.5615373136803</v>
      </c>
      <c r="D13" s="53">
        <f t="shared" si="0"/>
        <v>16.6</v>
      </c>
      <c r="E13" s="53">
        <f t="shared" si="1"/>
        <v>2.0384626863197006</v>
      </c>
      <c r="F13" s="54"/>
      <c r="G13" s="56"/>
      <c r="H13" s="56"/>
      <c r="I13" s="56"/>
      <c r="J13" s="56"/>
    </row>
    <row r="14" spans="1:10" ht="24.75" customHeight="1">
      <c r="A14" s="85" t="s">
        <v>17</v>
      </c>
      <c r="B14" s="52">
        <f>+'COMP-ENERO FEBRERO BOGOTA'!D15</f>
        <v>17583</v>
      </c>
      <c r="C14" s="53">
        <f>+'COMP-ENERO FEBRERO BOGOTA'!E15</f>
        <v>14.576459469766053</v>
      </c>
      <c r="D14" s="53">
        <f t="shared" si="0"/>
        <v>16.6</v>
      </c>
      <c r="E14" s="53">
        <f t="shared" si="1"/>
        <v>2.023540530233948</v>
      </c>
      <c r="F14" s="54"/>
      <c r="G14" s="56"/>
      <c r="H14" s="56"/>
      <c r="I14" s="56"/>
      <c r="J14" s="56"/>
    </row>
    <row r="15" spans="1:10" ht="24.75" customHeight="1">
      <c r="A15" s="85" t="s">
        <v>18</v>
      </c>
      <c r="B15" s="52">
        <f>+'COMP-ENERO FEBRERO BOGOTA'!D16</f>
        <v>19498</v>
      </c>
      <c r="C15" s="53">
        <f>+'COMP-ENERO FEBRERO BOGOTA'!E16</f>
        <v>16.16401107555585</v>
      </c>
      <c r="D15" s="53">
        <f t="shared" si="0"/>
        <v>16.6</v>
      </c>
      <c r="E15" s="53">
        <f t="shared" si="1"/>
        <v>0.4359889244441497</v>
      </c>
      <c r="F15" s="54"/>
      <c r="G15" s="56"/>
      <c r="H15" s="56"/>
      <c r="I15" s="56"/>
      <c r="J15" s="56"/>
    </row>
    <row r="16" spans="1:10" ht="24.75" customHeight="1">
      <c r="A16" s="85" t="s">
        <v>19</v>
      </c>
      <c r="B16" s="52">
        <f>+'COMP-ENERO FEBRERO BOGOTA'!D17</f>
        <v>18279</v>
      </c>
      <c r="C16" s="53">
        <f>+'COMP-ENERO FEBRERO BOGOTA'!E17</f>
        <v>15.153449505081824</v>
      </c>
      <c r="D16" s="53">
        <f t="shared" si="0"/>
        <v>16.6</v>
      </c>
      <c r="E16" s="53">
        <f t="shared" si="1"/>
        <v>1.4465504949181778</v>
      </c>
      <c r="F16" s="54"/>
      <c r="G16" s="56"/>
      <c r="H16" s="56"/>
      <c r="I16" s="56"/>
      <c r="J16" s="56"/>
    </row>
    <row r="17" spans="1:10" ht="24.75" customHeight="1">
      <c r="A17" s="85" t="s">
        <v>58</v>
      </c>
      <c r="B17" s="52">
        <f>+'COMP-ENERO FEBRERO BOGOTA'!D18</f>
        <v>18282</v>
      </c>
      <c r="C17" s="53">
        <f>+'COMP-ENERO FEBRERO BOGOTA'!E18</f>
        <v>15.397961761980966</v>
      </c>
      <c r="D17" s="53">
        <f t="shared" si="0"/>
        <v>16.6</v>
      </c>
      <c r="E17" s="53">
        <f t="shared" si="1"/>
        <v>1.2020382380190355</v>
      </c>
      <c r="F17" s="54"/>
      <c r="G17" s="56"/>
      <c r="H17" s="56"/>
      <c r="I17" s="56"/>
      <c r="J17" s="56"/>
    </row>
    <row r="18" ht="15" customHeight="1">
      <c r="A18" s="57" t="s">
        <v>55</v>
      </c>
    </row>
    <row r="19" spans="1:6" ht="12" customHeight="1">
      <c r="A19" s="31" t="s">
        <v>79</v>
      </c>
      <c r="B19" s="59"/>
      <c r="C19" s="59"/>
      <c r="D19" s="59"/>
      <c r="E19" s="59"/>
      <c r="F19" s="60"/>
    </row>
    <row r="20" ht="14.25" customHeight="1">
      <c r="A20" s="61"/>
    </row>
    <row r="21" ht="14.25" customHeight="1">
      <c r="A21" s="61"/>
    </row>
    <row r="22" ht="14.25" customHeight="1">
      <c r="A22" s="61"/>
    </row>
    <row r="23" ht="14.25" customHeight="1">
      <c r="A23" s="61"/>
    </row>
  </sheetData>
  <sheetProtection/>
  <printOptions horizontalCentered="1" verticalCentered="1"/>
  <pageMargins left="0.75" right="0.75" top="1" bottom="1" header="0" footer="0"/>
  <pageSetup horizontalDpi="300" verticalDpi="300" orientation="portrait" scale="10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A33"/>
  <sheetViews>
    <sheetView showGridLines="0" zoomScale="90" zoomScaleNormal="90" zoomScalePageLayoutView="0" workbookViewId="0" topLeftCell="A1">
      <pane xSplit="3" ySplit="8" topLeftCell="D24" activePane="bottomRight" state="frozen"/>
      <selection pane="topLeft" activeCell="H22" sqref="G22:H22"/>
      <selection pane="topRight" activeCell="H22" sqref="G22:H22"/>
      <selection pane="bottomLeft" activeCell="H22" sqref="G22:H22"/>
      <selection pane="bottomRight" activeCell="H22" sqref="G22:H22"/>
    </sheetView>
  </sheetViews>
  <sheetFormatPr defaultColWidth="11.421875" defaultRowHeight="16.5" customHeight="1"/>
  <cols>
    <col min="1" max="1" width="3.00390625" style="2" customWidth="1"/>
    <col min="2" max="2" width="19.7109375" style="2" customWidth="1"/>
    <col min="3" max="3" width="11.140625" style="2" customWidth="1"/>
    <col min="4" max="4" width="9.140625" style="2" customWidth="1"/>
    <col min="5" max="5" width="8.7109375" style="2" customWidth="1"/>
    <col min="6" max="6" width="8.57421875" style="2" customWidth="1"/>
    <col min="7" max="7" width="8.7109375" style="2" customWidth="1"/>
    <col min="8" max="8" width="8.8515625" style="2" customWidth="1"/>
    <col min="9" max="15" width="8.7109375" style="2" customWidth="1"/>
    <col min="16" max="16" width="10.8515625" style="2" customWidth="1"/>
    <col min="17" max="22" width="8.7109375" style="2" customWidth="1"/>
    <col min="23" max="23" width="9.140625" style="2" customWidth="1"/>
    <col min="24" max="24" width="8.57421875" style="2" customWidth="1"/>
    <col min="25" max="25" width="11.421875" style="2" customWidth="1"/>
    <col min="26" max="27" width="9.140625" style="2" customWidth="1"/>
    <col min="28" max="16384" width="11.421875" style="2" customWidth="1"/>
  </cols>
  <sheetData>
    <row r="1" spans="1:22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7.25" customHeight="1">
      <c r="A4" s="5" t="s">
        <v>80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0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7" ht="16.5" customHeight="1">
      <c r="A6" s="111" t="s">
        <v>3</v>
      </c>
      <c r="B6" s="112"/>
      <c r="C6" s="117" t="s">
        <v>4</v>
      </c>
      <c r="D6" s="99" t="s">
        <v>5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P6" s="107" t="s">
        <v>6</v>
      </c>
      <c r="Q6" s="105" t="s">
        <v>7</v>
      </c>
      <c r="R6" s="102"/>
      <c r="S6" s="102"/>
      <c r="T6" s="102"/>
      <c r="U6" s="102"/>
      <c r="V6" s="102"/>
      <c r="W6" s="102"/>
      <c r="X6" s="106"/>
      <c r="Y6" s="107" t="s">
        <v>8</v>
      </c>
      <c r="Z6" s="105" t="s">
        <v>9</v>
      </c>
      <c r="AA6" s="106"/>
    </row>
    <row r="7" spans="1:27" ht="21" customHeight="1">
      <c r="A7" s="113"/>
      <c r="B7" s="114"/>
      <c r="C7" s="118"/>
      <c r="D7" s="103" t="s">
        <v>10</v>
      </c>
      <c r="E7" s="104"/>
      <c r="F7" s="103" t="s">
        <v>11</v>
      </c>
      <c r="G7" s="104"/>
      <c r="H7" s="103" t="s">
        <v>12</v>
      </c>
      <c r="I7" s="104"/>
      <c r="J7" s="103" t="s">
        <v>13</v>
      </c>
      <c r="K7" s="104"/>
      <c r="L7" s="103" t="s">
        <v>14</v>
      </c>
      <c r="M7" s="104"/>
      <c r="N7" s="103" t="s">
        <v>15</v>
      </c>
      <c r="O7" s="104"/>
      <c r="P7" s="108"/>
      <c r="Q7" s="103" t="s">
        <v>16</v>
      </c>
      <c r="R7" s="104"/>
      <c r="S7" s="103" t="s">
        <v>17</v>
      </c>
      <c r="T7" s="104"/>
      <c r="U7" s="103" t="s">
        <v>18</v>
      </c>
      <c r="V7" s="104"/>
      <c r="W7" s="103" t="s">
        <v>19</v>
      </c>
      <c r="X7" s="110"/>
      <c r="Y7" s="108"/>
      <c r="Z7" s="103" t="s">
        <v>16</v>
      </c>
      <c r="AA7" s="104"/>
    </row>
    <row r="8" spans="1:27" ht="24" customHeight="1">
      <c r="A8" s="115"/>
      <c r="B8" s="116"/>
      <c r="C8" s="119"/>
      <c r="D8" s="72" t="s">
        <v>20</v>
      </c>
      <c r="E8" s="73" t="s">
        <v>21</v>
      </c>
      <c r="F8" s="72" t="s">
        <v>20</v>
      </c>
      <c r="G8" s="73" t="s">
        <v>21</v>
      </c>
      <c r="H8" s="72" t="s">
        <v>20</v>
      </c>
      <c r="I8" s="73" t="s">
        <v>21</v>
      </c>
      <c r="J8" s="72" t="s">
        <v>20</v>
      </c>
      <c r="K8" s="73" t="s">
        <v>21</v>
      </c>
      <c r="L8" s="72" t="s">
        <v>20</v>
      </c>
      <c r="M8" s="73" t="s">
        <v>21</v>
      </c>
      <c r="N8" s="72" t="s">
        <v>20</v>
      </c>
      <c r="O8" s="73" t="s">
        <v>21</v>
      </c>
      <c r="P8" s="109"/>
      <c r="Q8" s="72" t="s">
        <v>20</v>
      </c>
      <c r="R8" s="73" t="s">
        <v>21</v>
      </c>
      <c r="S8" s="72" t="s">
        <v>20</v>
      </c>
      <c r="T8" s="73" t="s">
        <v>21</v>
      </c>
      <c r="U8" s="72" t="s">
        <v>20</v>
      </c>
      <c r="V8" s="73" t="s">
        <v>21</v>
      </c>
      <c r="W8" s="72" t="s">
        <v>20</v>
      </c>
      <c r="X8" s="74" t="s">
        <v>21</v>
      </c>
      <c r="Y8" s="109"/>
      <c r="Z8" s="72" t="s">
        <v>20</v>
      </c>
      <c r="AA8" s="73" t="s">
        <v>21</v>
      </c>
    </row>
    <row r="9" spans="1:27" ht="19.5" customHeight="1">
      <c r="A9" s="7">
        <v>1</v>
      </c>
      <c r="B9" s="8" t="s">
        <v>22</v>
      </c>
      <c r="C9" s="9">
        <v>5773</v>
      </c>
      <c r="D9" s="10">
        <f>+'MARZO-METAS'!D9</f>
        <v>821</v>
      </c>
      <c r="E9" s="11">
        <f aca="true" t="shared" si="0" ref="E9:E29">+D9*100/C9</f>
        <v>14.221375368092845</v>
      </c>
      <c r="F9" s="10">
        <f>+'MARZO-METAS'!F9</f>
        <v>821</v>
      </c>
      <c r="G9" s="11">
        <f aca="true" t="shared" si="1" ref="G9:G29">+F9*100/C9</f>
        <v>14.221375368092845</v>
      </c>
      <c r="H9" s="10">
        <f>+'MARZO-METAS'!H9</f>
        <v>829</v>
      </c>
      <c r="I9" s="11">
        <f aca="true" t="shared" si="2" ref="I9:I29">+H9*100/C9</f>
        <v>14.359951498354409</v>
      </c>
      <c r="J9" s="10">
        <f>+'MARZO-METAS'!J9</f>
        <v>809</v>
      </c>
      <c r="K9" s="12">
        <f aca="true" t="shared" si="3" ref="K9:K29">+J9*100/C9</f>
        <v>14.013511172700502</v>
      </c>
      <c r="L9" s="10">
        <f>+'MARZO-METAS'!L9</f>
        <v>821</v>
      </c>
      <c r="M9" s="13">
        <f aca="true" t="shared" si="4" ref="M9:M29">+L9*100/C9</f>
        <v>14.221375368092845</v>
      </c>
      <c r="N9" s="10">
        <f>+'MARZO-METAS'!N9</f>
        <v>737</v>
      </c>
      <c r="O9" s="14">
        <f aca="true" t="shared" si="5" ref="O9:O29">+N9*100/C9</f>
        <v>12.76632600034644</v>
      </c>
      <c r="P9" s="15">
        <v>5772</v>
      </c>
      <c r="Q9" s="10">
        <f>+'MARZO-METAS'!Q9</f>
        <v>584</v>
      </c>
      <c r="R9" s="11">
        <f aca="true" t="shared" si="6" ref="R9:R29">+Q9*100/P9</f>
        <v>10.117810117810118</v>
      </c>
      <c r="S9" s="10">
        <f>+'MARZO-METAS'!S9</f>
        <v>584</v>
      </c>
      <c r="T9" s="12">
        <f>+S9*100/P9</f>
        <v>10.117810117810118</v>
      </c>
      <c r="U9" s="10">
        <f>+'MARZO-METAS'!U9</f>
        <v>575</v>
      </c>
      <c r="V9" s="11">
        <f aca="true" t="shared" si="7" ref="V9:V29">+U9*100/P9</f>
        <v>9.961884961884962</v>
      </c>
      <c r="W9" s="10">
        <f>+'MARZO-METAS'!W9</f>
        <v>598</v>
      </c>
      <c r="X9" s="16">
        <f>+W9*100/P9</f>
        <v>10.36036036036036</v>
      </c>
      <c r="Y9" s="15">
        <v>5817</v>
      </c>
      <c r="Z9" s="10">
        <f>+'MARZO-METAS'!Z9</f>
        <v>520</v>
      </c>
      <c r="AA9" s="14">
        <f aca="true" t="shared" si="8" ref="AA9:AA29">+Z9*100/Y9</f>
        <v>8.939315798521575</v>
      </c>
    </row>
    <row r="10" spans="1:27" ht="19.5" customHeight="1">
      <c r="A10" s="17">
        <v>2</v>
      </c>
      <c r="B10" s="18" t="s">
        <v>23</v>
      </c>
      <c r="C10" s="19">
        <v>1257</v>
      </c>
      <c r="D10" s="20">
        <f>+'MARZO-METAS'!D10</f>
        <v>774</v>
      </c>
      <c r="E10" s="21">
        <f t="shared" si="0"/>
        <v>61.575178997613364</v>
      </c>
      <c r="F10" s="20">
        <f>+'MARZO-METAS'!F10</f>
        <v>774</v>
      </c>
      <c r="G10" s="21">
        <f t="shared" si="1"/>
        <v>61.575178997613364</v>
      </c>
      <c r="H10" s="20">
        <f>+'MARZO-METAS'!H10</f>
        <v>956</v>
      </c>
      <c r="I10" s="21">
        <f t="shared" si="2"/>
        <v>76.0540970564837</v>
      </c>
      <c r="J10" s="20">
        <f>+'MARZO-METAS'!J10</f>
        <v>768</v>
      </c>
      <c r="K10" s="22">
        <f t="shared" si="3"/>
        <v>61.097852028639615</v>
      </c>
      <c r="L10" s="20">
        <f>+'MARZO-METAS'!L10</f>
        <v>774</v>
      </c>
      <c r="M10" s="23">
        <f t="shared" si="4"/>
        <v>61.575178997613364</v>
      </c>
      <c r="N10" s="20">
        <f>+'MARZO-METAS'!N10</f>
        <v>720</v>
      </c>
      <c r="O10" s="16">
        <f t="shared" si="5"/>
        <v>57.279236276849645</v>
      </c>
      <c r="P10" s="24">
        <v>1240</v>
      </c>
      <c r="Q10" s="20">
        <f>+'MARZO-METAS'!Q10</f>
        <v>523</v>
      </c>
      <c r="R10" s="21">
        <f t="shared" si="6"/>
        <v>42.17741935483871</v>
      </c>
      <c r="S10" s="20">
        <f>+'MARZO-METAS'!S10</f>
        <v>510</v>
      </c>
      <c r="T10" s="22">
        <f>+S10*100/P10</f>
        <v>41.12903225806452</v>
      </c>
      <c r="U10" s="20">
        <f>+'MARZO-METAS'!U10</f>
        <v>554</v>
      </c>
      <c r="V10" s="21">
        <f t="shared" si="7"/>
        <v>44.67741935483871</v>
      </c>
      <c r="W10" s="20">
        <f>+'MARZO-METAS'!W10</f>
        <v>533</v>
      </c>
      <c r="X10" s="16">
        <f aca="true" t="shared" si="9" ref="X10:X28">+W10*100/P10</f>
        <v>42.983870967741936</v>
      </c>
      <c r="Y10" s="24">
        <v>1133</v>
      </c>
      <c r="Z10" s="20">
        <f>+'MARZO-METAS'!Z10</f>
        <v>391</v>
      </c>
      <c r="AA10" s="16">
        <f t="shared" si="8"/>
        <v>34.510150044130626</v>
      </c>
    </row>
    <row r="11" spans="1:27" ht="19.5" customHeight="1">
      <c r="A11" s="17">
        <v>3</v>
      </c>
      <c r="B11" s="18" t="s">
        <v>24</v>
      </c>
      <c r="C11" s="19">
        <v>1789</v>
      </c>
      <c r="D11" s="20">
        <f>+'MARZO-METAS'!D11</f>
        <v>94</v>
      </c>
      <c r="E11" s="21">
        <f t="shared" si="0"/>
        <v>5.254332029066518</v>
      </c>
      <c r="F11" s="20">
        <f>+'MARZO-METAS'!F11</f>
        <v>94</v>
      </c>
      <c r="G11" s="21">
        <f t="shared" si="1"/>
        <v>5.254332029066518</v>
      </c>
      <c r="H11" s="20">
        <f>+'MARZO-METAS'!H11</f>
        <v>4</v>
      </c>
      <c r="I11" s="21">
        <f t="shared" si="2"/>
        <v>0.22358859698155395</v>
      </c>
      <c r="J11" s="20">
        <f>+'MARZO-METAS'!J11</f>
        <v>94</v>
      </c>
      <c r="K11" s="22">
        <f t="shared" si="3"/>
        <v>5.254332029066518</v>
      </c>
      <c r="L11" s="20">
        <f>+'MARZO-METAS'!L11</f>
        <v>94</v>
      </c>
      <c r="M11" s="23">
        <f t="shared" si="4"/>
        <v>5.254332029066518</v>
      </c>
      <c r="N11" s="20">
        <f>+'MARZO-METAS'!N11</f>
        <v>84</v>
      </c>
      <c r="O11" s="16">
        <f t="shared" si="5"/>
        <v>4.6953605366126325</v>
      </c>
      <c r="P11" s="24">
        <v>1747</v>
      </c>
      <c r="Q11" s="20">
        <f>+'MARZO-METAS'!Q11</f>
        <v>66</v>
      </c>
      <c r="R11" s="21">
        <f t="shared" si="6"/>
        <v>3.777904979965655</v>
      </c>
      <c r="S11" s="20">
        <f>+'MARZO-METAS'!S11</f>
        <v>67</v>
      </c>
      <c r="T11" s="22">
        <f aca="true" t="shared" si="10" ref="T11:T28">+S11*100/P11</f>
        <v>3.8351459645105894</v>
      </c>
      <c r="U11" s="20">
        <f>+'MARZO-METAS'!U11</f>
        <v>73</v>
      </c>
      <c r="V11" s="21">
        <f t="shared" si="7"/>
        <v>4.178591871780195</v>
      </c>
      <c r="W11" s="20">
        <f>+'MARZO-METAS'!W11</f>
        <v>74</v>
      </c>
      <c r="X11" s="16">
        <f t="shared" si="9"/>
        <v>4.235832856325128</v>
      </c>
      <c r="Y11" s="24">
        <v>1666</v>
      </c>
      <c r="Z11" s="20">
        <f>+'MARZO-METAS'!Z11</f>
        <v>60</v>
      </c>
      <c r="AA11" s="16">
        <f t="shared" si="8"/>
        <v>3.6014405762304924</v>
      </c>
    </row>
    <row r="12" spans="1:27" ht="19.5" customHeight="1">
      <c r="A12" s="17">
        <v>4</v>
      </c>
      <c r="B12" s="18" t="s">
        <v>25</v>
      </c>
      <c r="C12" s="19">
        <v>7295</v>
      </c>
      <c r="D12" s="20">
        <f>+'MARZO-METAS'!D12</f>
        <v>419</v>
      </c>
      <c r="E12" s="21">
        <f t="shared" si="0"/>
        <v>5.743660041124057</v>
      </c>
      <c r="F12" s="20">
        <f>+'MARZO-METAS'!F12</f>
        <v>421</v>
      </c>
      <c r="G12" s="21">
        <f t="shared" si="1"/>
        <v>5.7710760795065115</v>
      </c>
      <c r="H12" s="20">
        <f>+'MARZO-METAS'!H12</f>
        <v>834</v>
      </c>
      <c r="I12" s="21">
        <f t="shared" si="2"/>
        <v>11.432488005483208</v>
      </c>
      <c r="J12" s="20">
        <f>+'MARZO-METAS'!J12</f>
        <v>417</v>
      </c>
      <c r="K12" s="22">
        <f t="shared" si="3"/>
        <v>5.716244002741604</v>
      </c>
      <c r="L12" s="20">
        <f>+'MARZO-METAS'!L12</f>
        <v>421</v>
      </c>
      <c r="M12" s="23">
        <f t="shared" si="4"/>
        <v>5.7710760795065115</v>
      </c>
      <c r="N12" s="20">
        <f>+'MARZO-METAS'!N12</f>
        <v>463</v>
      </c>
      <c r="O12" s="16">
        <f t="shared" si="5"/>
        <v>6.34681288553804</v>
      </c>
      <c r="P12" s="24">
        <v>7197</v>
      </c>
      <c r="Q12" s="20">
        <f>+'MARZO-METAS'!Q12</f>
        <v>347</v>
      </c>
      <c r="R12" s="21">
        <f t="shared" si="6"/>
        <v>4.821453383354175</v>
      </c>
      <c r="S12" s="20">
        <f>+'MARZO-METAS'!S12</f>
        <v>345</v>
      </c>
      <c r="T12" s="22">
        <f t="shared" si="10"/>
        <v>4.793664026677782</v>
      </c>
      <c r="U12" s="20">
        <f>+'MARZO-METAS'!U12</f>
        <v>353</v>
      </c>
      <c r="V12" s="21">
        <f t="shared" si="7"/>
        <v>4.904821453383354</v>
      </c>
      <c r="W12" s="20">
        <f>+'MARZO-METAS'!W12</f>
        <v>351</v>
      </c>
      <c r="X12" s="16">
        <f t="shared" si="9"/>
        <v>4.877032096706961</v>
      </c>
      <c r="Y12" s="24">
        <v>7065</v>
      </c>
      <c r="Z12" s="20">
        <f>+'MARZO-METAS'!Z12</f>
        <v>308</v>
      </c>
      <c r="AA12" s="16">
        <f t="shared" si="8"/>
        <v>4.359518754423213</v>
      </c>
    </row>
    <row r="13" spans="1:27" ht="19.5" customHeight="1">
      <c r="A13" s="17">
        <v>5</v>
      </c>
      <c r="B13" s="18" t="s">
        <v>26</v>
      </c>
      <c r="C13" s="19">
        <v>8291</v>
      </c>
      <c r="D13" s="20">
        <f>+'MARZO-METAS'!D13</f>
        <v>557</v>
      </c>
      <c r="E13" s="21">
        <f t="shared" si="0"/>
        <v>6.71812809070076</v>
      </c>
      <c r="F13" s="20">
        <f>+'MARZO-METAS'!F13</f>
        <v>557</v>
      </c>
      <c r="G13" s="21">
        <f t="shared" si="1"/>
        <v>6.71812809070076</v>
      </c>
      <c r="H13" s="20">
        <f>+'MARZO-METAS'!H13</f>
        <v>25</v>
      </c>
      <c r="I13" s="21">
        <f t="shared" si="2"/>
        <v>0.3015317814497648</v>
      </c>
      <c r="J13" s="20">
        <f>+'MARZO-METAS'!J13</f>
        <v>557</v>
      </c>
      <c r="K13" s="22">
        <f t="shared" si="3"/>
        <v>6.71812809070076</v>
      </c>
      <c r="L13" s="20">
        <f>+'MARZO-METAS'!L13</f>
        <v>557</v>
      </c>
      <c r="M13" s="23">
        <f t="shared" si="4"/>
        <v>6.71812809070076</v>
      </c>
      <c r="N13" s="20">
        <f>+'MARZO-METAS'!N13</f>
        <v>497</v>
      </c>
      <c r="O13" s="16">
        <f t="shared" si="5"/>
        <v>5.994451815221324</v>
      </c>
      <c r="P13" s="24">
        <v>8211</v>
      </c>
      <c r="Q13" s="20">
        <f>+'MARZO-METAS'!Q13</f>
        <v>379</v>
      </c>
      <c r="R13" s="21">
        <f t="shared" si="6"/>
        <v>4.615759347217148</v>
      </c>
      <c r="S13" s="20">
        <f>+'MARZO-METAS'!S13</f>
        <v>379</v>
      </c>
      <c r="T13" s="22">
        <f t="shared" si="10"/>
        <v>4.615759347217148</v>
      </c>
      <c r="U13" s="20">
        <f>+'MARZO-METAS'!U13</f>
        <v>402</v>
      </c>
      <c r="V13" s="21">
        <f t="shared" si="7"/>
        <v>4.895871392035075</v>
      </c>
      <c r="W13" s="20">
        <f>+'MARZO-METAS'!W13</f>
        <v>385</v>
      </c>
      <c r="X13" s="16">
        <f t="shared" si="9"/>
        <v>4.6888320545609545</v>
      </c>
      <c r="Y13" s="24">
        <v>8104</v>
      </c>
      <c r="Z13" s="20">
        <f>+'MARZO-METAS'!Z13</f>
        <v>307</v>
      </c>
      <c r="AA13" s="16">
        <f t="shared" si="8"/>
        <v>3.788252714708786</v>
      </c>
    </row>
    <row r="14" spans="1:27" ht="19.5" customHeight="1">
      <c r="A14" s="17">
        <v>6</v>
      </c>
      <c r="B14" s="18" t="s">
        <v>27</v>
      </c>
      <c r="C14" s="19">
        <v>3164</v>
      </c>
      <c r="D14" s="20">
        <f>+'MARZO-METAS'!D14</f>
        <v>285</v>
      </c>
      <c r="E14" s="21">
        <f t="shared" si="0"/>
        <v>9.007585335018963</v>
      </c>
      <c r="F14" s="20">
        <f>+'MARZO-METAS'!F14</f>
        <v>285</v>
      </c>
      <c r="G14" s="21">
        <f t="shared" si="1"/>
        <v>9.007585335018963</v>
      </c>
      <c r="H14" s="20">
        <f>+'MARZO-METAS'!H14</f>
        <v>309</v>
      </c>
      <c r="I14" s="21">
        <f t="shared" si="2"/>
        <v>9.766118836915297</v>
      </c>
      <c r="J14" s="20">
        <f>+'MARZO-METAS'!J14</f>
        <v>285</v>
      </c>
      <c r="K14" s="22">
        <f t="shared" si="3"/>
        <v>9.007585335018963</v>
      </c>
      <c r="L14" s="20">
        <f>+'MARZO-METAS'!L14</f>
        <v>285</v>
      </c>
      <c r="M14" s="23">
        <f t="shared" si="4"/>
        <v>9.007585335018963</v>
      </c>
      <c r="N14" s="20">
        <f>+'MARZO-METAS'!N14</f>
        <v>279</v>
      </c>
      <c r="O14" s="16">
        <f t="shared" si="5"/>
        <v>8.81795195954488</v>
      </c>
      <c r="P14" s="24">
        <v>3154</v>
      </c>
      <c r="Q14" s="20">
        <f>+'MARZO-METAS'!Q14</f>
        <v>203</v>
      </c>
      <c r="R14" s="21">
        <f t="shared" si="6"/>
        <v>6.436271401395054</v>
      </c>
      <c r="S14" s="20">
        <f>+'MARZO-METAS'!S14</f>
        <v>202</v>
      </c>
      <c r="T14" s="22">
        <f t="shared" si="10"/>
        <v>6.404565630944832</v>
      </c>
      <c r="U14" s="20">
        <f>+'MARZO-METAS'!U14</f>
        <v>223</v>
      </c>
      <c r="V14" s="21">
        <f t="shared" si="7"/>
        <v>7.0703868103994925</v>
      </c>
      <c r="W14" s="20">
        <f>+'MARZO-METAS'!W14</f>
        <v>210</v>
      </c>
      <c r="X14" s="16">
        <f t="shared" si="9"/>
        <v>6.658211794546608</v>
      </c>
      <c r="Y14" s="24">
        <v>3120</v>
      </c>
      <c r="Z14" s="20">
        <f>+'MARZO-METAS'!Z14</f>
        <v>173</v>
      </c>
      <c r="AA14" s="16">
        <f t="shared" si="8"/>
        <v>5.544871794871795</v>
      </c>
    </row>
    <row r="15" spans="1:27" ht="19.5" customHeight="1">
      <c r="A15" s="17">
        <v>7</v>
      </c>
      <c r="B15" s="18" t="s">
        <v>28</v>
      </c>
      <c r="C15" s="19">
        <v>11500</v>
      </c>
      <c r="D15" s="20">
        <f>+'MARZO-METAS'!D15</f>
        <v>977</v>
      </c>
      <c r="E15" s="21">
        <f t="shared" si="0"/>
        <v>8.495652173913044</v>
      </c>
      <c r="F15" s="20">
        <f>+'MARZO-METAS'!F15</f>
        <v>977</v>
      </c>
      <c r="G15" s="21">
        <f t="shared" si="1"/>
        <v>8.495652173913044</v>
      </c>
      <c r="H15" s="20">
        <f>+'MARZO-METAS'!H15</f>
        <v>177</v>
      </c>
      <c r="I15" s="21">
        <f t="shared" si="2"/>
        <v>1.5391304347826087</v>
      </c>
      <c r="J15" s="20">
        <f>+'MARZO-METAS'!J15</f>
        <v>977</v>
      </c>
      <c r="K15" s="22">
        <f t="shared" si="3"/>
        <v>8.495652173913044</v>
      </c>
      <c r="L15" s="20">
        <f>+'MARZO-METAS'!L15</f>
        <v>977</v>
      </c>
      <c r="M15" s="23">
        <f t="shared" si="4"/>
        <v>8.495652173913044</v>
      </c>
      <c r="N15" s="20">
        <f>+'MARZO-METAS'!N15</f>
        <v>854</v>
      </c>
      <c r="O15" s="16">
        <f t="shared" si="5"/>
        <v>7.426086956521739</v>
      </c>
      <c r="P15" s="24">
        <v>11525</v>
      </c>
      <c r="Q15" s="20">
        <f>+'MARZO-METAS'!Q15</f>
        <v>800</v>
      </c>
      <c r="R15" s="21">
        <f t="shared" si="6"/>
        <v>6.941431670281996</v>
      </c>
      <c r="S15" s="20">
        <f>+'MARZO-METAS'!S15</f>
        <v>801</v>
      </c>
      <c r="T15" s="22">
        <f t="shared" si="10"/>
        <v>6.950108459869848</v>
      </c>
      <c r="U15" s="20">
        <f>+'MARZO-METAS'!U15</f>
        <v>833</v>
      </c>
      <c r="V15" s="21">
        <f t="shared" si="7"/>
        <v>7.227765726681128</v>
      </c>
      <c r="W15" s="20">
        <f>+'MARZO-METAS'!W15</f>
        <v>830</v>
      </c>
      <c r="X15" s="16">
        <f t="shared" si="9"/>
        <v>7.2017353579175705</v>
      </c>
      <c r="Y15" s="24">
        <v>11558</v>
      </c>
      <c r="Z15" s="20">
        <f>+'MARZO-METAS'!Z15</f>
        <v>623</v>
      </c>
      <c r="AA15" s="16">
        <f t="shared" si="8"/>
        <v>5.390205917978889</v>
      </c>
    </row>
    <row r="16" spans="1:27" ht="19.5" customHeight="1">
      <c r="A16" s="17">
        <v>8</v>
      </c>
      <c r="B16" s="18" t="s">
        <v>29</v>
      </c>
      <c r="C16" s="19">
        <v>17678</v>
      </c>
      <c r="D16" s="20">
        <f>+'MARZO-METAS'!D16</f>
        <v>1213</v>
      </c>
      <c r="E16" s="21">
        <f t="shared" si="0"/>
        <v>6.861635931666478</v>
      </c>
      <c r="F16" s="20">
        <f>+'MARZO-METAS'!F16</f>
        <v>1213</v>
      </c>
      <c r="G16" s="21">
        <f t="shared" si="1"/>
        <v>6.861635931666478</v>
      </c>
      <c r="H16" s="20">
        <f>+'MARZO-METAS'!H16</f>
        <v>926</v>
      </c>
      <c r="I16" s="21">
        <f t="shared" si="2"/>
        <v>5.238149111890485</v>
      </c>
      <c r="J16" s="20">
        <f>+'MARZO-METAS'!J16</f>
        <v>1213</v>
      </c>
      <c r="K16" s="22">
        <f t="shared" si="3"/>
        <v>6.861635931666478</v>
      </c>
      <c r="L16" s="20">
        <f>+'MARZO-METAS'!L16</f>
        <v>1213</v>
      </c>
      <c r="M16" s="23">
        <f t="shared" si="4"/>
        <v>6.861635931666478</v>
      </c>
      <c r="N16" s="20">
        <f>+'MARZO-METAS'!N16</f>
        <v>1133</v>
      </c>
      <c r="O16" s="16">
        <f t="shared" si="5"/>
        <v>6.409096051589547</v>
      </c>
      <c r="P16" s="24">
        <v>17497</v>
      </c>
      <c r="Q16" s="20">
        <f>+'MARZO-METAS'!Q16</f>
        <v>878</v>
      </c>
      <c r="R16" s="21">
        <f t="shared" si="6"/>
        <v>5.018003086243356</v>
      </c>
      <c r="S16" s="20">
        <f>+'MARZO-METAS'!S16</f>
        <v>871</v>
      </c>
      <c r="T16" s="22">
        <f t="shared" si="10"/>
        <v>4.977996227924787</v>
      </c>
      <c r="U16" s="20">
        <f>+'MARZO-METAS'!U16</f>
        <v>885</v>
      </c>
      <c r="V16" s="21">
        <f t="shared" si="7"/>
        <v>5.058009944561925</v>
      </c>
      <c r="W16" s="20">
        <f>+'MARZO-METAS'!W16</f>
        <v>912</v>
      </c>
      <c r="X16" s="16">
        <f t="shared" si="9"/>
        <v>5.212322112362119</v>
      </c>
      <c r="Y16" s="24">
        <v>16871</v>
      </c>
      <c r="Z16" s="20">
        <f>+'MARZO-METAS'!Z16</f>
        <v>773</v>
      </c>
      <c r="AA16" s="16">
        <f t="shared" si="8"/>
        <v>4.581826803390434</v>
      </c>
    </row>
    <row r="17" spans="1:27" ht="19.5" customHeight="1">
      <c r="A17" s="17">
        <v>9</v>
      </c>
      <c r="B17" s="18" t="s">
        <v>30</v>
      </c>
      <c r="C17" s="19">
        <v>5321</v>
      </c>
      <c r="D17" s="20">
        <f>+'MARZO-METAS'!D17</f>
        <v>504</v>
      </c>
      <c r="E17" s="21">
        <f t="shared" si="0"/>
        <v>9.471903777485435</v>
      </c>
      <c r="F17" s="20">
        <f>+'MARZO-METAS'!F17</f>
        <v>504</v>
      </c>
      <c r="G17" s="21">
        <f t="shared" si="1"/>
        <v>9.471903777485435</v>
      </c>
      <c r="H17" s="20">
        <f>+'MARZO-METAS'!H17</f>
        <v>112</v>
      </c>
      <c r="I17" s="21">
        <f t="shared" si="2"/>
        <v>2.1048675061078743</v>
      </c>
      <c r="J17" s="20">
        <f>+'MARZO-METAS'!J17</f>
        <v>504</v>
      </c>
      <c r="K17" s="22">
        <f t="shared" si="3"/>
        <v>9.471903777485435</v>
      </c>
      <c r="L17" s="20">
        <f>+'MARZO-METAS'!L17</f>
        <v>504</v>
      </c>
      <c r="M17" s="23">
        <f t="shared" si="4"/>
        <v>9.471903777485435</v>
      </c>
      <c r="N17" s="20">
        <f>+'MARZO-METAS'!N17</f>
        <v>555</v>
      </c>
      <c r="O17" s="16">
        <f t="shared" si="5"/>
        <v>10.430370231159557</v>
      </c>
      <c r="P17" s="24">
        <v>5281</v>
      </c>
      <c r="Q17" s="20">
        <f>+'MARZO-METAS'!Q17</f>
        <v>349</v>
      </c>
      <c r="R17" s="21">
        <f t="shared" si="6"/>
        <v>6.608596856655937</v>
      </c>
      <c r="S17" s="20">
        <f>+'MARZO-METAS'!S17</f>
        <v>347</v>
      </c>
      <c r="T17" s="22">
        <f t="shared" si="10"/>
        <v>6.570725241431547</v>
      </c>
      <c r="U17" s="20">
        <f>+'MARZO-METAS'!U17</f>
        <v>392</v>
      </c>
      <c r="V17" s="21">
        <f t="shared" si="7"/>
        <v>7.422836583980307</v>
      </c>
      <c r="W17" s="20">
        <f>+'MARZO-METAS'!W17</f>
        <v>368</v>
      </c>
      <c r="X17" s="16">
        <f t="shared" si="9"/>
        <v>6.968377201287635</v>
      </c>
      <c r="Y17" s="24">
        <v>5206</v>
      </c>
      <c r="Z17" s="20">
        <f>+'MARZO-METAS'!Z17</f>
        <v>347</v>
      </c>
      <c r="AA17" s="16">
        <f t="shared" si="8"/>
        <v>6.6653860929696505</v>
      </c>
    </row>
    <row r="18" spans="1:27" ht="19.5" customHeight="1">
      <c r="A18" s="17">
        <v>10</v>
      </c>
      <c r="B18" s="18" t="s">
        <v>31</v>
      </c>
      <c r="C18" s="19">
        <v>11962</v>
      </c>
      <c r="D18" s="20">
        <f>+'MARZO-METAS'!D18</f>
        <v>646</v>
      </c>
      <c r="E18" s="21">
        <f t="shared" si="0"/>
        <v>5.40043470991473</v>
      </c>
      <c r="F18" s="20">
        <f>+'MARZO-METAS'!F18</f>
        <v>646</v>
      </c>
      <c r="G18" s="21">
        <f t="shared" si="1"/>
        <v>5.40043470991473</v>
      </c>
      <c r="H18" s="20">
        <f>+'MARZO-METAS'!H18</f>
        <v>208</v>
      </c>
      <c r="I18" s="21">
        <f t="shared" si="2"/>
        <v>1.738839658919913</v>
      </c>
      <c r="J18" s="20">
        <f>+'MARZO-METAS'!J18</f>
        <v>646</v>
      </c>
      <c r="K18" s="22">
        <f t="shared" si="3"/>
        <v>5.40043470991473</v>
      </c>
      <c r="L18" s="20">
        <f>+'MARZO-METAS'!L18</f>
        <v>646</v>
      </c>
      <c r="M18" s="23">
        <f t="shared" si="4"/>
        <v>5.40043470991473</v>
      </c>
      <c r="N18" s="20">
        <f>+'MARZO-METAS'!N18</f>
        <v>602</v>
      </c>
      <c r="O18" s="16">
        <f t="shared" si="5"/>
        <v>5.032603243604749</v>
      </c>
      <c r="P18" s="24">
        <v>11890</v>
      </c>
      <c r="Q18" s="20">
        <f>+'MARZO-METAS'!Q18</f>
        <v>498</v>
      </c>
      <c r="R18" s="21">
        <f t="shared" si="6"/>
        <v>4.188393608074012</v>
      </c>
      <c r="S18" s="20">
        <f>+'MARZO-METAS'!S18</f>
        <v>498</v>
      </c>
      <c r="T18" s="22">
        <f t="shared" si="10"/>
        <v>4.188393608074012</v>
      </c>
      <c r="U18" s="20">
        <f>+'MARZO-METAS'!U18</f>
        <v>543</v>
      </c>
      <c r="V18" s="21">
        <f t="shared" si="7"/>
        <v>4.56686291000841</v>
      </c>
      <c r="W18" s="20">
        <f>+'MARZO-METAS'!W18</f>
        <v>519</v>
      </c>
      <c r="X18" s="16">
        <f t="shared" si="9"/>
        <v>4.365012615643398</v>
      </c>
      <c r="Y18" s="24">
        <v>11813</v>
      </c>
      <c r="Z18" s="20">
        <f>+'MARZO-METAS'!Z18</f>
        <v>407</v>
      </c>
      <c r="AA18" s="16">
        <f t="shared" si="8"/>
        <v>3.445356810293744</v>
      </c>
    </row>
    <row r="19" spans="1:27" ht="19.5" customHeight="1">
      <c r="A19" s="17">
        <v>11</v>
      </c>
      <c r="B19" s="18" t="s">
        <v>32</v>
      </c>
      <c r="C19" s="19">
        <v>16823</v>
      </c>
      <c r="D19" s="20">
        <f>+'MARZO-METAS'!D19</f>
        <v>851</v>
      </c>
      <c r="E19" s="21">
        <f t="shared" si="0"/>
        <v>5.05855079355644</v>
      </c>
      <c r="F19" s="20">
        <f>+'MARZO-METAS'!F19</f>
        <v>851</v>
      </c>
      <c r="G19" s="21">
        <f t="shared" si="1"/>
        <v>5.05855079355644</v>
      </c>
      <c r="H19" s="20">
        <f>+'MARZO-METAS'!H19</f>
        <v>627</v>
      </c>
      <c r="I19" s="21">
        <f t="shared" si="2"/>
        <v>3.7270403614099745</v>
      </c>
      <c r="J19" s="20">
        <f>+'MARZO-METAS'!J19</f>
        <v>851</v>
      </c>
      <c r="K19" s="22">
        <f t="shared" si="3"/>
        <v>5.05855079355644</v>
      </c>
      <c r="L19" s="20">
        <f>+'MARZO-METAS'!L19</f>
        <v>851</v>
      </c>
      <c r="M19" s="23">
        <f t="shared" si="4"/>
        <v>5.05855079355644</v>
      </c>
      <c r="N19" s="20">
        <f>+'MARZO-METAS'!N19</f>
        <v>839</v>
      </c>
      <c r="O19" s="16">
        <f t="shared" si="5"/>
        <v>4.987219877548594</v>
      </c>
      <c r="P19" s="24">
        <v>16827</v>
      </c>
      <c r="Q19" s="20">
        <f>+'MARZO-METAS'!Q19</f>
        <v>621</v>
      </c>
      <c r="R19" s="21">
        <f t="shared" si="6"/>
        <v>3.6904974148689607</v>
      </c>
      <c r="S19" s="20">
        <f>+'MARZO-METAS'!S19</f>
        <v>626</v>
      </c>
      <c r="T19" s="22">
        <f t="shared" si="10"/>
        <v>3.7202115647471325</v>
      </c>
      <c r="U19" s="20">
        <f>+'MARZO-METAS'!U19</f>
        <v>694</v>
      </c>
      <c r="V19" s="21">
        <f t="shared" si="7"/>
        <v>4.124324003090272</v>
      </c>
      <c r="W19" s="20">
        <f>+'MARZO-METAS'!W19</f>
        <v>652</v>
      </c>
      <c r="X19" s="16">
        <f t="shared" si="9"/>
        <v>3.874725144113627</v>
      </c>
      <c r="Y19" s="24">
        <v>16800</v>
      </c>
      <c r="Z19" s="20">
        <f>+'MARZO-METAS'!Z19</f>
        <v>524</v>
      </c>
      <c r="AA19" s="16">
        <f t="shared" si="8"/>
        <v>3.119047619047619</v>
      </c>
    </row>
    <row r="20" spans="1:27" ht="19.5" customHeight="1">
      <c r="A20" s="17">
        <v>12</v>
      </c>
      <c r="B20" s="18" t="s">
        <v>33</v>
      </c>
      <c r="C20" s="19">
        <v>2504</v>
      </c>
      <c r="D20" s="20">
        <f>+'MARZO-METAS'!D20</f>
        <v>325</v>
      </c>
      <c r="E20" s="21">
        <f t="shared" si="0"/>
        <v>12.97923322683706</v>
      </c>
      <c r="F20" s="20">
        <f>+'MARZO-METAS'!F20</f>
        <v>325</v>
      </c>
      <c r="G20" s="21">
        <f t="shared" si="1"/>
        <v>12.97923322683706</v>
      </c>
      <c r="H20" s="20">
        <f>+'MARZO-METAS'!H20</f>
        <v>1036</v>
      </c>
      <c r="I20" s="21">
        <f t="shared" si="2"/>
        <v>41.373801916932905</v>
      </c>
      <c r="J20" s="20">
        <f>+'MARZO-METAS'!J20</f>
        <v>325</v>
      </c>
      <c r="K20" s="22">
        <f t="shared" si="3"/>
        <v>12.97923322683706</v>
      </c>
      <c r="L20" s="20">
        <f>+'MARZO-METAS'!L20</f>
        <v>325</v>
      </c>
      <c r="M20" s="23">
        <f t="shared" si="4"/>
        <v>12.97923322683706</v>
      </c>
      <c r="N20" s="20">
        <f>+'MARZO-METAS'!N20</f>
        <v>342</v>
      </c>
      <c r="O20" s="16">
        <f t="shared" si="5"/>
        <v>13.65814696485623</v>
      </c>
      <c r="P20" s="24">
        <v>2548</v>
      </c>
      <c r="Q20" s="20">
        <f>+'MARZO-METAS'!Q20</f>
        <v>229</v>
      </c>
      <c r="R20" s="21">
        <f t="shared" si="6"/>
        <v>8.987441130298274</v>
      </c>
      <c r="S20" s="20">
        <f>+'MARZO-METAS'!S20</f>
        <v>226</v>
      </c>
      <c r="T20" s="22">
        <f t="shared" si="10"/>
        <v>8.869701726844584</v>
      </c>
      <c r="U20" s="20">
        <f>+'MARZO-METAS'!U20</f>
        <v>255</v>
      </c>
      <c r="V20" s="21">
        <f t="shared" si="7"/>
        <v>10.007849293563579</v>
      </c>
      <c r="W20" s="20">
        <f>+'MARZO-METAS'!W20</f>
        <v>237</v>
      </c>
      <c r="X20" s="16">
        <f t="shared" si="9"/>
        <v>9.301412872841444</v>
      </c>
      <c r="Y20" s="24">
        <v>2659</v>
      </c>
      <c r="Z20" s="20">
        <f>+'MARZO-METAS'!Z20</f>
        <v>153</v>
      </c>
      <c r="AA20" s="16">
        <f t="shared" si="8"/>
        <v>5.754042873260624</v>
      </c>
    </row>
    <row r="21" spans="1:27" ht="19.5" customHeight="1">
      <c r="A21" s="17">
        <v>13</v>
      </c>
      <c r="B21" s="18" t="s">
        <v>34</v>
      </c>
      <c r="C21" s="19">
        <v>1230</v>
      </c>
      <c r="D21" s="20">
        <f>+'MARZO-METAS'!D21</f>
        <v>222</v>
      </c>
      <c r="E21" s="21">
        <f t="shared" si="0"/>
        <v>18.048780487804876</v>
      </c>
      <c r="F21" s="20">
        <f>+'MARZO-METAS'!F21</f>
        <v>220</v>
      </c>
      <c r="G21" s="21">
        <f t="shared" si="1"/>
        <v>17.88617886178862</v>
      </c>
      <c r="H21" s="20">
        <f>+'MARZO-METAS'!H21</f>
        <v>1840</v>
      </c>
      <c r="I21" s="21">
        <f t="shared" si="2"/>
        <v>149.59349593495935</v>
      </c>
      <c r="J21" s="20">
        <f>+'MARZO-METAS'!J21</f>
        <v>220</v>
      </c>
      <c r="K21" s="22">
        <f t="shared" si="3"/>
        <v>17.88617886178862</v>
      </c>
      <c r="L21" s="20">
        <f>+'MARZO-METAS'!L21</f>
        <v>220</v>
      </c>
      <c r="M21" s="23">
        <f t="shared" si="4"/>
        <v>17.88617886178862</v>
      </c>
      <c r="N21" s="20">
        <f>+'MARZO-METAS'!N21</f>
        <v>250</v>
      </c>
      <c r="O21" s="16">
        <f t="shared" si="5"/>
        <v>20.32520325203252</v>
      </c>
      <c r="P21" s="24">
        <v>1260</v>
      </c>
      <c r="Q21" s="20">
        <f>+'MARZO-METAS'!Q21</f>
        <v>192</v>
      </c>
      <c r="R21" s="21">
        <f t="shared" si="6"/>
        <v>15.238095238095237</v>
      </c>
      <c r="S21" s="20">
        <f>+'MARZO-METAS'!S21</f>
        <v>195</v>
      </c>
      <c r="T21" s="22">
        <f t="shared" si="10"/>
        <v>15.476190476190476</v>
      </c>
      <c r="U21" s="20">
        <f>+'MARZO-METAS'!U21</f>
        <v>199</v>
      </c>
      <c r="V21" s="21">
        <f t="shared" si="7"/>
        <v>15.793650793650794</v>
      </c>
      <c r="W21" s="20">
        <f>+'MARZO-METAS'!W21</f>
        <v>201</v>
      </c>
      <c r="X21" s="16">
        <f t="shared" si="9"/>
        <v>15.952380952380953</v>
      </c>
      <c r="Y21" s="24">
        <v>1268</v>
      </c>
      <c r="Z21" s="20">
        <f>+'MARZO-METAS'!Z21</f>
        <v>153</v>
      </c>
      <c r="AA21" s="16">
        <f t="shared" si="8"/>
        <v>12.066246056782335</v>
      </c>
    </row>
    <row r="22" spans="1:27" ht="19.5" customHeight="1">
      <c r="A22" s="17">
        <v>14</v>
      </c>
      <c r="B22" s="18" t="s">
        <v>35</v>
      </c>
      <c r="C22" s="19">
        <v>1419</v>
      </c>
      <c r="D22" s="20">
        <f>+'MARZO-METAS'!D22</f>
        <v>70</v>
      </c>
      <c r="E22" s="21">
        <f t="shared" si="0"/>
        <v>4.933051444679352</v>
      </c>
      <c r="F22" s="20">
        <f>+'MARZO-METAS'!F22</f>
        <v>70</v>
      </c>
      <c r="G22" s="21">
        <f t="shared" si="1"/>
        <v>4.933051444679352</v>
      </c>
      <c r="H22" s="20">
        <f>+'MARZO-METAS'!H22</f>
        <v>538</v>
      </c>
      <c r="I22" s="21">
        <f t="shared" si="2"/>
        <v>37.91402396053559</v>
      </c>
      <c r="J22" s="20">
        <f>+'MARZO-METAS'!J22</f>
        <v>62</v>
      </c>
      <c r="K22" s="22">
        <f t="shared" si="3"/>
        <v>4.3692741367159975</v>
      </c>
      <c r="L22" s="20">
        <f>+'MARZO-METAS'!L22</f>
        <v>70</v>
      </c>
      <c r="M22" s="23">
        <f t="shared" si="4"/>
        <v>4.933051444679352</v>
      </c>
      <c r="N22" s="20">
        <f>+'MARZO-METAS'!N22</f>
        <v>84</v>
      </c>
      <c r="O22" s="16">
        <f t="shared" si="5"/>
        <v>5.919661733615222</v>
      </c>
      <c r="P22" s="24">
        <v>1361</v>
      </c>
      <c r="Q22" s="20">
        <f>+'MARZO-METAS'!Q22</f>
        <v>47</v>
      </c>
      <c r="R22" s="21">
        <f t="shared" si="6"/>
        <v>3.4533431300514326</v>
      </c>
      <c r="S22" s="20">
        <f>+'MARZO-METAS'!S22</f>
        <v>47</v>
      </c>
      <c r="T22" s="22">
        <f t="shared" si="10"/>
        <v>3.4533431300514326</v>
      </c>
      <c r="U22" s="20">
        <f>+'MARZO-METAS'!U22</f>
        <v>50</v>
      </c>
      <c r="V22" s="21">
        <f t="shared" si="7"/>
        <v>3.673769287288758</v>
      </c>
      <c r="W22" s="20">
        <f>+'MARZO-METAS'!W22</f>
        <v>49</v>
      </c>
      <c r="X22" s="16">
        <f t="shared" si="9"/>
        <v>3.600293901542983</v>
      </c>
      <c r="Y22" s="24">
        <v>1246</v>
      </c>
      <c r="Z22" s="20">
        <f>+'MARZO-METAS'!Z22</f>
        <v>33</v>
      </c>
      <c r="AA22" s="16">
        <f t="shared" si="8"/>
        <v>2.648475120385233</v>
      </c>
    </row>
    <row r="23" spans="1:27" ht="19.5" customHeight="1">
      <c r="A23" s="17">
        <v>15</v>
      </c>
      <c r="B23" s="18" t="s">
        <v>36</v>
      </c>
      <c r="C23" s="19">
        <v>1741</v>
      </c>
      <c r="D23" s="20">
        <f>+'MARZO-METAS'!D23</f>
        <v>362</v>
      </c>
      <c r="E23" s="21">
        <f t="shared" si="0"/>
        <v>20.792647903503735</v>
      </c>
      <c r="F23" s="20">
        <f>+'MARZO-METAS'!F23</f>
        <v>362</v>
      </c>
      <c r="G23" s="21">
        <f t="shared" si="1"/>
        <v>20.792647903503735</v>
      </c>
      <c r="H23" s="20">
        <f>+'MARZO-METAS'!H23</f>
        <v>0</v>
      </c>
      <c r="I23" s="21">
        <f t="shared" si="2"/>
        <v>0</v>
      </c>
      <c r="J23" s="20">
        <f>+'MARZO-METAS'!J23</f>
        <v>362</v>
      </c>
      <c r="K23" s="22">
        <f t="shared" si="3"/>
        <v>20.792647903503735</v>
      </c>
      <c r="L23" s="20">
        <f>+'MARZO-METAS'!L23</f>
        <v>362</v>
      </c>
      <c r="M23" s="23">
        <f t="shared" si="4"/>
        <v>20.792647903503735</v>
      </c>
      <c r="N23" s="20">
        <f>+'MARZO-METAS'!N23</f>
        <v>226</v>
      </c>
      <c r="O23" s="16">
        <f t="shared" si="5"/>
        <v>12.981045376220562</v>
      </c>
      <c r="P23" s="24">
        <v>1691</v>
      </c>
      <c r="Q23" s="20">
        <f>+'MARZO-METAS'!Q23</f>
        <v>209</v>
      </c>
      <c r="R23" s="21">
        <f t="shared" si="6"/>
        <v>12.359550561797754</v>
      </c>
      <c r="S23" s="20">
        <f>+'MARZO-METAS'!S23</f>
        <v>212</v>
      </c>
      <c r="T23" s="22">
        <f t="shared" si="10"/>
        <v>12.536960378474275</v>
      </c>
      <c r="U23" s="20">
        <f>+'MARZO-METAS'!U23</f>
        <v>224</v>
      </c>
      <c r="V23" s="21">
        <f t="shared" si="7"/>
        <v>13.246599645180366</v>
      </c>
      <c r="W23" s="20">
        <f>+'MARZO-METAS'!W23</f>
        <v>215</v>
      </c>
      <c r="X23" s="16">
        <f t="shared" si="9"/>
        <v>12.714370195150797</v>
      </c>
      <c r="Y23" s="24">
        <v>1579</v>
      </c>
      <c r="Z23" s="20">
        <f>+'MARZO-METAS'!Z23</f>
        <v>242</v>
      </c>
      <c r="AA23" s="16">
        <f t="shared" si="8"/>
        <v>15.326155794806839</v>
      </c>
    </row>
    <row r="24" spans="1:27" ht="19.5" customHeight="1">
      <c r="A24" s="17">
        <v>16</v>
      </c>
      <c r="B24" s="18" t="s">
        <v>37</v>
      </c>
      <c r="C24" s="19">
        <v>3386</v>
      </c>
      <c r="D24" s="20">
        <f>+'MARZO-METAS'!D24</f>
        <v>494</v>
      </c>
      <c r="E24" s="21">
        <f t="shared" si="0"/>
        <v>14.589486119314826</v>
      </c>
      <c r="F24" s="20">
        <f>+'MARZO-METAS'!F24</f>
        <v>494</v>
      </c>
      <c r="G24" s="21">
        <f t="shared" si="1"/>
        <v>14.589486119314826</v>
      </c>
      <c r="H24" s="20">
        <f>+'MARZO-METAS'!H24</f>
        <v>420</v>
      </c>
      <c r="I24" s="21">
        <f t="shared" si="2"/>
        <v>12.404016538688719</v>
      </c>
      <c r="J24" s="20">
        <f>+'MARZO-METAS'!J24</f>
        <v>494</v>
      </c>
      <c r="K24" s="22">
        <f t="shared" si="3"/>
        <v>14.589486119314826</v>
      </c>
      <c r="L24" s="20">
        <f>+'MARZO-METAS'!L24</f>
        <v>494</v>
      </c>
      <c r="M24" s="23">
        <f t="shared" si="4"/>
        <v>14.589486119314826</v>
      </c>
      <c r="N24" s="20">
        <f>+'MARZO-METAS'!N24</f>
        <v>474</v>
      </c>
      <c r="O24" s="16">
        <f t="shared" si="5"/>
        <v>13.998818665091553</v>
      </c>
      <c r="P24" s="24">
        <v>3324</v>
      </c>
      <c r="Q24" s="20">
        <f>+'MARZO-METAS'!Q24</f>
        <v>337</v>
      </c>
      <c r="R24" s="21">
        <f t="shared" si="6"/>
        <v>10.138387484957882</v>
      </c>
      <c r="S24" s="20">
        <f>+'MARZO-METAS'!S24</f>
        <v>342</v>
      </c>
      <c r="T24" s="22">
        <f t="shared" si="10"/>
        <v>10.288808664259928</v>
      </c>
      <c r="U24" s="20">
        <f>+'MARZO-METAS'!U24</f>
        <v>349</v>
      </c>
      <c r="V24" s="21">
        <f t="shared" si="7"/>
        <v>10.499398315282791</v>
      </c>
      <c r="W24" s="20">
        <f>+'MARZO-METAS'!W24</f>
        <v>355</v>
      </c>
      <c r="X24" s="16">
        <f t="shared" si="9"/>
        <v>10.679903730445247</v>
      </c>
      <c r="Y24" s="24">
        <v>3237</v>
      </c>
      <c r="Z24" s="20">
        <f>+'MARZO-METAS'!Z24</f>
        <v>293</v>
      </c>
      <c r="AA24" s="16">
        <f t="shared" si="8"/>
        <v>9.051590979301823</v>
      </c>
    </row>
    <row r="25" spans="1:27" ht="19.5" customHeight="1">
      <c r="A25" s="17">
        <v>17</v>
      </c>
      <c r="B25" s="18" t="s">
        <v>38</v>
      </c>
      <c r="C25" s="19">
        <v>248</v>
      </c>
      <c r="D25" s="20">
        <f>+'MARZO-METAS'!D25</f>
        <v>7</v>
      </c>
      <c r="E25" s="21">
        <f t="shared" si="0"/>
        <v>2.8225806451612905</v>
      </c>
      <c r="F25" s="20">
        <f>+'MARZO-METAS'!F25</f>
        <v>7</v>
      </c>
      <c r="G25" s="21">
        <f t="shared" si="1"/>
        <v>2.8225806451612905</v>
      </c>
      <c r="H25" s="20">
        <f>+'MARZO-METAS'!H25</f>
        <v>0</v>
      </c>
      <c r="I25" s="21">
        <f t="shared" si="2"/>
        <v>0</v>
      </c>
      <c r="J25" s="20">
        <f>+'MARZO-METAS'!J25</f>
        <v>7</v>
      </c>
      <c r="K25" s="22">
        <f t="shared" si="3"/>
        <v>2.8225806451612905</v>
      </c>
      <c r="L25" s="20">
        <f>+'MARZO-METAS'!L25</f>
        <v>7</v>
      </c>
      <c r="M25" s="23">
        <f t="shared" si="4"/>
        <v>2.8225806451612905</v>
      </c>
      <c r="N25" s="20">
        <f>+'MARZO-METAS'!N25</f>
        <v>7</v>
      </c>
      <c r="O25" s="16">
        <f t="shared" si="5"/>
        <v>2.8225806451612905</v>
      </c>
      <c r="P25" s="24">
        <v>243</v>
      </c>
      <c r="Q25" s="20">
        <f>+'MARZO-METAS'!Q25</f>
        <v>14</v>
      </c>
      <c r="R25" s="21">
        <f t="shared" si="6"/>
        <v>5.761316872427984</v>
      </c>
      <c r="S25" s="20">
        <f>+'MARZO-METAS'!S25</f>
        <v>14</v>
      </c>
      <c r="T25" s="22">
        <f t="shared" si="10"/>
        <v>5.761316872427984</v>
      </c>
      <c r="U25" s="20">
        <f>+'MARZO-METAS'!U25</f>
        <v>14</v>
      </c>
      <c r="V25" s="21">
        <f t="shared" si="7"/>
        <v>5.761316872427984</v>
      </c>
      <c r="W25" s="20">
        <f>+'MARZO-METAS'!W25</f>
        <v>14</v>
      </c>
      <c r="X25" s="16">
        <f t="shared" si="9"/>
        <v>5.761316872427984</v>
      </c>
      <c r="Y25" s="24">
        <v>261</v>
      </c>
      <c r="Z25" s="20">
        <f>+'MARZO-METAS'!Z25</f>
        <v>6</v>
      </c>
      <c r="AA25" s="16">
        <f t="shared" si="8"/>
        <v>2.2988505747126435</v>
      </c>
    </row>
    <row r="26" spans="1:27" ht="19.5" customHeight="1">
      <c r="A26" s="17">
        <v>18</v>
      </c>
      <c r="B26" s="18" t="s">
        <v>39</v>
      </c>
      <c r="C26" s="19">
        <v>6297</v>
      </c>
      <c r="D26" s="20">
        <f>+'MARZO-METAS'!D26</f>
        <v>569</v>
      </c>
      <c r="E26" s="21">
        <f t="shared" si="0"/>
        <v>9.036048912180403</v>
      </c>
      <c r="F26" s="20">
        <f>+'MARZO-METAS'!F26</f>
        <v>579</v>
      </c>
      <c r="G26" s="21">
        <f t="shared" si="1"/>
        <v>9.194854692710814</v>
      </c>
      <c r="H26" s="20">
        <f>+'MARZO-METAS'!H26</f>
        <v>378</v>
      </c>
      <c r="I26" s="21">
        <f t="shared" si="2"/>
        <v>6.002858504049548</v>
      </c>
      <c r="J26" s="20">
        <f>+'MARZO-METAS'!J26</f>
        <v>579</v>
      </c>
      <c r="K26" s="22">
        <f t="shared" si="3"/>
        <v>9.194854692710814</v>
      </c>
      <c r="L26" s="20">
        <f>+'MARZO-METAS'!L26</f>
        <v>579</v>
      </c>
      <c r="M26" s="23">
        <f t="shared" si="4"/>
        <v>9.194854692710814</v>
      </c>
      <c r="N26" s="20">
        <f>+'MARZO-METAS'!N26</f>
        <v>656</v>
      </c>
      <c r="O26" s="16">
        <f t="shared" si="5"/>
        <v>10.417659202794981</v>
      </c>
      <c r="P26" s="24">
        <v>6226</v>
      </c>
      <c r="Q26" s="20">
        <f>+'MARZO-METAS'!Q26</f>
        <v>397</v>
      </c>
      <c r="R26" s="21">
        <f t="shared" si="6"/>
        <v>6.376485705107613</v>
      </c>
      <c r="S26" s="20">
        <f>+'MARZO-METAS'!S26</f>
        <v>397</v>
      </c>
      <c r="T26" s="22">
        <f t="shared" si="10"/>
        <v>6.376485705107613</v>
      </c>
      <c r="U26" s="20">
        <f>+'MARZO-METAS'!U26</f>
        <v>456</v>
      </c>
      <c r="V26" s="21">
        <f t="shared" si="7"/>
        <v>7.324124638612271</v>
      </c>
      <c r="W26" s="20">
        <f>+'MARZO-METAS'!W26</f>
        <v>411</v>
      </c>
      <c r="X26" s="16">
        <f t="shared" si="9"/>
        <v>6.6013491808544815</v>
      </c>
      <c r="Y26" s="24">
        <v>6116</v>
      </c>
      <c r="Z26" s="20">
        <f>+'MARZO-METAS'!Z26</f>
        <v>381</v>
      </c>
      <c r="AA26" s="16">
        <f t="shared" si="8"/>
        <v>6.2295618051013735</v>
      </c>
    </row>
    <row r="27" spans="1:27" ht="19.5" customHeight="1">
      <c r="A27" s="17">
        <v>19</v>
      </c>
      <c r="B27" s="18" t="s">
        <v>40</v>
      </c>
      <c r="C27" s="19">
        <v>13676</v>
      </c>
      <c r="D27" s="20">
        <f>+'MARZO-METAS'!D27</f>
        <v>1091</v>
      </c>
      <c r="E27" s="21">
        <f t="shared" si="0"/>
        <v>7.977478794969289</v>
      </c>
      <c r="F27" s="20">
        <f>+'MARZO-METAS'!F27</f>
        <v>1092</v>
      </c>
      <c r="G27" s="21">
        <f t="shared" si="1"/>
        <v>7.984790874524715</v>
      </c>
      <c r="H27" s="20">
        <f>+'MARZO-METAS'!H27</f>
        <v>578</v>
      </c>
      <c r="I27" s="21">
        <f t="shared" si="2"/>
        <v>4.226381983035975</v>
      </c>
      <c r="J27" s="20">
        <f>+'MARZO-METAS'!J27</f>
        <v>1092</v>
      </c>
      <c r="K27" s="22">
        <f t="shared" si="3"/>
        <v>7.984790874524715</v>
      </c>
      <c r="L27" s="20">
        <f>+'MARZO-METAS'!L27</f>
        <v>1092</v>
      </c>
      <c r="M27" s="23">
        <f t="shared" si="4"/>
        <v>7.984790874524715</v>
      </c>
      <c r="N27" s="20">
        <f>+'MARZO-METAS'!N27</f>
        <v>904</v>
      </c>
      <c r="O27" s="16">
        <f t="shared" si="5"/>
        <v>6.610119918104709</v>
      </c>
      <c r="P27" s="24">
        <v>13513</v>
      </c>
      <c r="Q27" s="20">
        <f>+'MARZO-METAS'!Q27</f>
        <v>724</v>
      </c>
      <c r="R27" s="21">
        <f t="shared" si="6"/>
        <v>5.357803596536669</v>
      </c>
      <c r="S27" s="20">
        <f>+'MARZO-METAS'!S27</f>
        <v>727</v>
      </c>
      <c r="T27" s="22">
        <f t="shared" si="10"/>
        <v>5.380004440168727</v>
      </c>
      <c r="U27" s="20">
        <f>+'MARZO-METAS'!U27</f>
        <v>760</v>
      </c>
      <c r="V27" s="21">
        <f t="shared" si="7"/>
        <v>5.6242137201213644</v>
      </c>
      <c r="W27" s="20">
        <f>+'MARZO-METAS'!W27</f>
        <v>745</v>
      </c>
      <c r="X27" s="16">
        <f t="shared" si="9"/>
        <v>5.513209501961074</v>
      </c>
      <c r="Y27" s="24">
        <v>13092</v>
      </c>
      <c r="Z27" s="20">
        <f>+'MARZO-METAS'!Z27</f>
        <v>627</v>
      </c>
      <c r="AA27" s="16">
        <f t="shared" si="8"/>
        <v>4.789184234647113</v>
      </c>
    </row>
    <row r="28" spans="1:27" ht="19.5" customHeight="1">
      <c r="A28" s="17">
        <v>20</v>
      </c>
      <c r="B28" s="18" t="s">
        <v>41</v>
      </c>
      <c r="C28" s="19">
        <v>123</v>
      </c>
      <c r="D28" s="25">
        <f>+'MARZO-METAS'!D28</f>
        <v>1</v>
      </c>
      <c r="E28" s="21">
        <f t="shared" si="0"/>
        <v>0.8130081300813008</v>
      </c>
      <c r="F28" s="25">
        <f>+'MARZO-METAS'!F28</f>
        <v>1</v>
      </c>
      <c r="G28" s="21">
        <f t="shared" si="1"/>
        <v>0.8130081300813008</v>
      </c>
      <c r="H28" s="25">
        <f>+'MARZO-METAS'!H28</f>
        <v>0</v>
      </c>
      <c r="I28" s="21">
        <f t="shared" si="2"/>
        <v>0</v>
      </c>
      <c r="J28" s="25">
        <f>+'MARZO-METAS'!J28</f>
        <v>1</v>
      </c>
      <c r="K28" s="22">
        <f t="shared" si="3"/>
        <v>0.8130081300813008</v>
      </c>
      <c r="L28" s="25">
        <f>+'MARZO-METAS'!L28</f>
        <v>1</v>
      </c>
      <c r="M28" s="23">
        <f t="shared" si="4"/>
        <v>0.8130081300813008</v>
      </c>
      <c r="N28" s="25">
        <f>+'MARZO-METAS'!N28</f>
        <v>2</v>
      </c>
      <c r="O28" s="16">
        <f t="shared" si="5"/>
        <v>1.6260162601626016</v>
      </c>
      <c r="P28" s="24">
        <v>119</v>
      </c>
      <c r="Q28" s="25">
        <f>+'MARZO-METAS'!Q28</f>
        <v>5</v>
      </c>
      <c r="R28" s="21">
        <f t="shared" si="6"/>
        <v>4.201680672268908</v>
      </c>
      <c r="S28" s="25">
        <f>+'MARZO-METAS'!S28</f>
        <v>5</v>
      </c>
      <c r="T28" s="22">
        <f t="shared" si="10"/>
        <v>4.201680672268908</v>
      </c>
      <c r="U28" s="25">
        <f>+'MARZO-METAS'!U28</f>
        <v>5</v>
      </c>
      <c r="V28" s="21">
        <f t="shared" si="7"/>
        <v>4.201680672268908</v>
      </c>
      <c r="W28" s="25">
        <f>+'MARZO-METAS'!W28</f>
        <v>5</v>
      </c>
      <c r="X28" s="26">
        <f t="shared" si="9"/>
        <v>4.201680672268908</v>
      </c>
      <c r="Y28" s="24">
        <v>119</v>
      </c>
      <c r="Z28" s="20">
        <f>+'MARZO-METAS'!Z28</f>
        <v>0</v>
      </c>
      <c r="AA28" s="16">
        <f t="shared" si="8"/>
        <v>0</v>
      </c>
    </row>
    <row r="29" spans="1:27" s="29" customFormat="1" ht="19.5" customHeight="1">
      <c r="A29" s="75"/>
      <c r="B29" s="76" t="s">
        <v>42</v>
      </c>
      <c r="C29" s="77">
        <f>SUM(C9:C28)</f>
        <v>121477</v>
      </c>
      <c r="D29" s="78">
        <f>SUM(D9:D28)</f>
        <v>10282</v>
      </c>
      <c r="E29" s="79">
        <f t="shared" si="0"/>
        <v>8.464153708109354</v>
      </c>
      <c r="F29" s="80">
        <f>SUM(F9:F28)</f>
        <v>10293</v>
      </c>
      <c r="G29" s="79">
        <f t="shared" si="1"/>
        <v>8.473208920207117</v>
      </c>
      <c r="H29" s="80">
        <f>SUM(H9:H28)</f>
        <v>9797</v>
      </c>
      <c r="I29" s="79">
        <f t="shared" si="2"/>
        <v>8.06490117470797</v>
      </c>
      <c r="J29" s="80">
        <f>SUM(J9:J28)</f>
        <v>10263</v>
      </c>
      <c r="K29" s="79">
        <f t="shared" si="3"/>
        <v>8.448512887213218</v>
      </c>
      <c r="L29" s="80">
        <f>SUM(L9:L28)</f>
        <v>10293</v>
      </c>
      <c r="M29" s="79">
        <f t="shared" si="4"/>
        <v>8.473208920207117</v>
      </c>
      <c r="N29" s="80">
        <f>SUM(N9:N28)</f>
        <v>9708</v>
      </c>
      <c r="O29" s="79">
        <f t="shared" si="5"/>
        <v>7.991636276826066</v>
      </c>
      <c r="P29" s="81">
        <f>SUM(P9:P28)</f>
        <v>120626</v>
      </c>
      <c r="Q29" s="78">
        <f>SUM(Q9:Q28)</f>
        <v>7402</v>
      </c>
      <c r="R29" s="79">
        <f t="shared" si="6"/>
        <v>6.136322185930065</v>
      </c>
      <c r="S29" s="78">
        <f>SUM(S9:S28)</f>
        <v>7395</v>
      </c>
      <c r="T29" s="79">
        <f>+S29*100/P29</f>
        <v>6.13051912523005</v>
      </c>
      <c r="U29" s="78">
        <f>SUM(U9:U28)</f>
        <v>7839</v>
      </c>
      <c r="V29" s="79">
        <f t="shared" si="7"/>
        <v>6.498598975345282</v>
      </c>
      <c r="W29" s="78">
        <f>SUM(W9:W28)</f>
        <v>7664</v>
      </c>
      <c r="X29" s="82">
        <f>+W29*100/P29</f>
        <v>6.353522457844909</v>
      </c>
      <c r="Y29" s="81">
        <f>SUM(Y9:Y28)</f>
        <v>118730</v>
      </c>
      <c r="Z29" s="77">
        <f>SUM(Z9:Z28)</f>
        <v>6321</v>
      </c>
      <c r="AA29" s="79">
        <f t="shared" si="8"/>
        <v>5.323844015834246</v>
      </c>
    </row>
    <row r="30" ht="16.5" customHeight="1">
      <c r="A30" s="30" t="s">
        <v>43</v>
      </c>
    </row>
    <row r="31" ht="16.5" customHeight="1">
      <c r="A31" s="30" t="s">
        <v>44</v>
      </c>
    </row>
    <row r="32" spans="1:4" ht="16.5" customHeight="1">
      <c r="A32" s="31" t="s">
        <v>87</v>
      </c>
      <c r="D32" s="32"/>
    </row>
    <row r="33" spans="4:10" s="34" customFormat="1" ht="16.5" customHeight="1">
      <c r="D33" s="33"/>
      <c r="J33" s="35"/>
    </row>
  </sheetData>
  <sheetProtection/>
  <mergeCells count="18">
    <mergeCell ref="Y6:Y8"/>
    <mergeCell ref="W7:X7"/>
    <mergeCell ref="U7:V7"/>
    <mergeCell ref="A6:B8"/>
    <mergeCell ref="C6:C8"/>
    <mergeCell ref="D6:O6"/>
    <mergeCell ref="P6:P8"/>
    <mergeCell ref="Q6:X6"/>
    <mergeCell ref="Z7:AA7"/>
    <mergeCell ref="Z6:AA6"/>
    <mergeCell ref="D7:E7"/>
    <mergeCell ref="F7:G7"/>
    <mergeCell ref="H7:I7"/>
    <mergeCell ref="J7:K7"/>
    <mergeCell ref="L7:M7"/>
    <mergeCell ref="N7:O7"/>
    <mergeCell ref="Q7:R7"/>
    <mergeCell ref="S7:T7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A37"/>
  <sheetViews>
    <sheetView showGridLines="0" zoomScale="90" zoomScaleNormal="90" zoomScalePageLayoutView="0" workbookViewId="0" topLeftCell="A1">
      <pane xSplit="3" ySplit="8" topLeftCell="D21" activePane="bottomRight" state="frozen"/>
      <selection pane="topLeft" activeCell="H22" sqref="G22:H22"/>
      <selection pane="topRight" activeCell="H22" sqref="G22:H22"/>
      <selection pane="bottomLeft" activeCell="H22" sqref="G22:H22"/>
      <selection pane="bottomRight" activeCell="E34" sqref="E34"/>
    </sheetView>
  </sheetViews>
  <sheetFormatPr defaultColWidth="11.421875" defaultRowHeight="16.5" customHeight="1"/>
  <cols>
    <col min="1" max="1" width="3.00390625" style="2" customWidth="1"/>
    <col min="2" max="2" width="19.7109375" style="2" customWidth="1"/>
    <col min="3" max="3" width="11.140625" style="2" customWidth="1"/>
    <col min="4" max="4" width="9.140625" style="2" customWidth="1"/>
    <col min="5" max="5" width="8.7109375" style="2" customWidth="1"/>
    <col min="6" max="6" width="8.57421875" style="2" customWidth="1"/>
    <col min="7" max="7" width="8.7109375" style="2" customWidth="1"/>
    <col min="8" max="8" width="8.8515625" style="2" customWidth="1"/>
    <col min="9" max="15" width="8.7109375" style="2" customWidth="1"/>
    <col min="16" max="16" width="10.8515625" style="2" customWidth="1"/>
    <col min="17" max="22" width="8.7109375" style="2" customWidth="1"/>
    <col min="23" max="23" width="9.140625" style="2" customWidth="1"/>
    <col min="24" max="24" width="8.57421875" style="2" customWidth="1"/>
    <col min="25" max="25" width="11.421875" style="2" customWidth="1"/>
    <col min="26" max="26" width="8.57421875" style="2" customWidth="1"/>
    <col min="27" max="27" width="7.140625" style="2" customWidth="1"/>
    <col min="28" max="16384" width="11.421875" style="2" customWidth="1"/>
  </cols>
  <sheetData>
    <row r="1" spans="1:22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8.75" customHeight="1">
      <c r="A4" s="5" t="s">
        <v>80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0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7" ht="16.5" customHeight="1">
      <c r="A6" s="111" t="s">
        <v>3</v>
      </c>
      <c r="B6" s="112"/>
      <c r="C6" s="117" t="s">
        <v>4</v>
      </c>
      <c r="D6" s="99" t="s">
        <v>5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P6" s="107" t="s">
        <v>6</v>
      </c>
      <c r="Q6" s="105" t="s">
        <v>7</v>
      </c>
      <c r="R6" s="102"/>
      <c r="S6" s="102"/>
      <c r="T6" s="102"/>
      <c r="U6" s="102"/>
      <c r="V6" s="102"/>
      <c r="W6" s="102"/>
      <c r="X6" s="106"/>
      <c r="Y6" s="107" t="s">
        <v>8</v>
      </c>
      <c r="Z6" s="105" t="s">
        <v>9</v>
      </c>
      <c r="AA6" s="106"/>
    </row>
    <row r="7" spans="1:27" ht="21" customHeight="1">
      <c r="A7" s="113"/>
      <c r="B7" s="114"/>
      <c r="C7" s="118"/>
      <c r="D7" s="103" t="s">
        <v>10</v>
      </c>
      <c r="E7" s="104"/>
      <c r="F7" s="103" t="s">
        <v>11</v>
      </c>
      <c r="G7" s="104"/>
      <c r="H7" s="103" t="s">
        <v>12</v>
      </c>
      <c r="I7" s="104"/>
      <c r="J7" s="103" t="s">
        <v>13</v>
      </c>
      <c r="K7" s="104"/>
      <c r="L7" s="103" t="s">
        <v>14</v>
      </c>
      <c r="M7" s="104"/>
      <c r="N7" s="103" t="s">
        <v>15</v>
      </c>
      <c r="O7" s="104"/>
      <c r="P7" s="108"/>
      <c r="Q7" s="103" t="s">
        <v>16</v>
      </c>
      <c r="R7" s="104"/>
      <c r="S7" s="103" t="s">
        <v>17</v>
      </c>
      <c r="T7" s="104"/>
      <c r="U7" s="103" t="s">
        <v>18</v>
      </c>
      <c r="V7" s="104"/>
      <c r="W7" s="103" t="s">
        <v>19</v>
      </c>
      <c r="X7" s="110"/>
      <c r="Y7" s="108"/>
      <c r="Z7" s="103" t="s">
        <v>16</v>
      </c>
      <c r="AA7" s="104"/>
    </row>
    <row r="8" spans="1:27" ht="23.25" customHeight="1">
      <c r="A8" s="115"/>
      <c r="B8" s="116"/>
      <c r="C8" s="119"/>
      <c r="D8" s="72" t="s">
        <v>20</v>
      </c>
      <c r="E8" s="73" t="s">
        <v>21</v>
      </c>
      <c r="F8" s="72" t="s">
        <v>20</v>
      </c>
      <c r="G8" s="73" t="s">
        <v>21</v>
      </c>
      <c r="H8" s="72" t="s">
        <v>20</v>
      </c>
      <c r="I8" s="73" t="s">
        <v>21</v>
      </c>
      <c r="J8" s="72" t="s">
        <v>20</v>
      </c>
      <c r="K8" s="73" t="s">
        <v>21</v>
      </c>
      <c r="L8" s="72" t="s">
        <v>20</v>
      </c>
      <c r="M8" s="73" t="s">
        <v>21</v>
      </c>
      <c r="N8" s="72" t="s">
        <v>20</v>
      </c>
      <c r="O8" s="73" t="s">
        <v>21</v>
      </c>
      <c r="P8" s="109"/>
      <c r="Q8" s="72" t="s">
        <v>20</v>
      </c>
      <c r="R8" s="73" t="s">
        <v>21</v>
      </c>
      <c r="S8" s="72" t="s">
        <v>20</v>
      </c>
      <c r="T8" s="73" t="s">
        <v>21</v>
      </c>
      <c r="U8" s="72" t="s">
        <v>20</v>
      </c>
      <c r="V8" s="73" t="s">
        <v>21</v>
      </c>
      <c r="W8" s="72" t="s">
        <v>20</v>
      </c>
      <c r="X8" s="74" t="s">
        <v>21</v>
      </c>
      <c r="Y8" s="109"/>
      <c r="Z8" s="72" t="s">
        <v>20</v>
      </c>
      <c r="AA8" s="73" t="s">
        <v>21</v>
      </c>
    </row>
    <row r="9" spans="1:27" ht="19.5" customHeight="1">
      <c r="A9" s="7">
        <v>1</v>
      </c>
      <c r="B9" s="8" t="s">
        <v>22</v>
      </c>
      <c r="C9" s="9">
        <v>8800</v>
      </c>
      <c r="D9" s="10">
        <f>+'[4] POS TRAZADORES POR IPS'!$R$14+'[4] POS TRAZADORES POR IPS'!$AW$14+'[4] NO POS POR IPS'!$F$14+'[4] NO POS POR IPS'!$K$14</f>
        <v>821</v>
      </c>
      <c r="E9" s="11">
        <f aca="true" t="shared" si="0" ref="E9:E29">+D9*100/C9</f>
        <v>9.329545454545455</v>
      </c>
      <c r="F9" s="10">
        <f>+'[4] POS TRAZADORES POR IPS'!$BV$14+'[4] NO POS POR IPS'!$F$14+'[4] NO POS POR IPS'!$K$14</f>
        <v>821</v>
      </c>
      <c r="G9" s="11">
        <f aca="true" t="shared" si="1" ref="G9:G29">+F9*100/C9</f>
        <v>9.329545454545455</v>
      </c>
      <c r="H9" s="10">
        <f>+'[4] POS TRAZADORES POR IPS'!$K$14</f>
        <v>829</v>
      </c>
      <c r="I9" s="11">
        <f aca="true" t="shared" si="2" ref="I9:I29">+H9*100/C9</f>
        <v>9.420454545454545</v>
      </c>
      <c r="J9" s="10">
        <f>+'[4] POS TRAZADORES POR IPS'!$BV$14+'[4] POS  OTRAS POR IPS'!$AA$14+'[4] NO POS POR IPS'!$K$14</f>
        <v>809</v>
      </c>
      <c r="K9" s="12">
        <f aca="true" t="shared" si="3" ref="K9:K29">+J9*100/C9</f>
        <v>9.193181818181818</v>
      </c>
      <c r="L9" s="10">
        <f>+'[4] POS TRAZADORES POR IPS'!$BV$14+'[4] NO POS POR IPS'!$F$14+'[4] NO POS POR IPS'!$K$14</f>
        <v>821</v>
      </c>
      <c r="M9" s="13">
        <f aca="true" t="shared" si="4" ref="M9:M29">+L9*100/C9</f>
        <v>9.329545454545455</v>
      </c>
      <c r="N9" s="10">
        <f>+'[4] POS TRAZADORES POR IPS'!$CA$14+'[4] POS TRAZADORES POR IPS'!$CC$14+'[4] POS TRAZADORES POR IPS'!$CE$14+'[4] POS TRAZADORES POR IPS'!$CH$14+'[4] POS TRAZADORES POR IPS'!$CK$14+'[4] POS TRAZADORES POR IPS'!$CN$14+'[4] NO POS POR IPS'!$GP$14+'[4] NO POS POR IPS'!$GS$14+'[4] NO POS POR IPS'!$GV$14+'[4] NO POS POR IPS'!$GY$14</f>
        <v>737</v>
      </c>
      <c r="O9" s="14">
        <f aca="true" t="shared" si="5" ref="O9:O29">+N9*100/C9</f>
        <v>8.375</v>
      </c>
      <c r="P9" s="15">
        <v>9077</v>
      </c>
      <c r="Q9" s="10">
        <f>+'[4] POS TRAZADORES POR IPS'!$CY$14+'[4] NO POS POR IPS'!$DA$14</f>
        <v>584</v>
      </c>
      <c r="R9" s="11">
        <f aca="true" t="shared" si="6" ref="R9:R29">+Q9*100/P9</f>
        <v>6.4338437809849065</v>
      </c>
      <c r="S9" s="10">
        <f>+'[4] POS TRAZADORES POR IPS'!$CU$14+'[4] NO POS POR IPS'!$GE$14</f>
        <v>584</v>
      </c>
      <c r="T9" s="12">
        <f>+S9*100/P9</f>
        <v>6.4338437809849065</v>
      </c>
      <c r="U9" s="10">
        <f>+'[4] POS TRAZADORES POR IPS'!$DP$14+'[4] NO POS POR IPS'!$DR$14</f>
        <v>575</v>
      </c>
      <c r="V9" s="11">
        <f aca="true" t="shared" si="7" ref="V9:V29">+U9*100/P9</f>
        <v>6.334692078880687</v>
      </c>
      <c r="W9" s="10">
        <f>+'[4] POS TRAZADORES POR IPS'!$EH$14+'[4] NO POS POR IPS'!$CH$14</f>
        <v>598</v>
      </c>
      <c r="X9" s="16">
        <f>+W9*100/P9</f>
        <v>6.588079762035915</v>
      </c>
      <c r="Y9" s="15">
        <v>7300</v>
      </c>
      <c r="Z9" s="10">
        <f>+'[4] POS TRAZADORES POR IPS'!$DC$14+'[4] NO POS POR IPS'!$DE$14</f>
        <v>520</v>
      </c>
      <c r="AA9" s="14">
        <f aca="true" t="shared" si="8" ref="AA9:AA29">+Z9*100/Y9</f>
        <v>7.123287671232877</v>
      </c>
    </row>
    <row r="10" spans="1:27" ht="19.5" customHeight="1">
      <c r="A10" s="17">
        <v>2</v>
      </c>
      <c r="B10" s="18" t="s">
        <v>23</v>
      </c>
      <c r="C10" s="19">
        <v>7830</v>
      </c>
      <c r="D10" s="20">
        <f>+'[4] POS TRAZADORES POR IPS'!$R$27+'[4] POS TRAZADORES POR IPS'!$AW$27+'[4] NO POS POR IPS'!$F$27+'[4] NO POS POR IPS'!$K$27</f>
        <v>774</v>
      </c>
      <c r="E10" s="21">
        <f t="shared" si="0"/>
        <v>9.885057471264368</v>
      </c>
      <c r="F10" s="20">
        <f>+'[4] POS TRAZADORES POR IPS'!$BV$27+'[4] NO POS POR IPS'!$F$27+'[4] NO POS POR IPS'!$K$27</f>
        <v>774</v>
      </c>
      <c r="G10" s="21">
        <f t="shared" si="1"/>
        <v>9.885057471264368</v>
      </c>
      <c r="H10" s="20">
        <f>+'[4] POS TRAZADORES POR IPS'!$K$27</f>
        <v>956</v>
      </c>
      <c r="I10" s="21">
        <f t="shared" si="2"/>
        <v>12.209450830140485</v>
      </c>
      <c r="J10" s="20">
        <f>+'[4] POS TRAZADORES POR IPS'!$BV$27+'[4] POS  OTRAS POR IPS'!$AA$27+'[4] NO POS POR IPS'!$K$27</f>
        <v>768</v>
      </c>
      <c r="K10" s="22">
        <f t="shared" si="3"/>
        <v>9.808429118773946</v>
      </c>
      <c r="L10" s="20">
        <f>+'[4] POS TRAZADORES POR IPS'!$BV$27+'[4] NO POS POR IPS'!$F$27+'[4] NO POS POR IPS'!$K$27</f>
        <v>774</v>
      </c>
      <c r="M10" s="23">
        <f t="shared" si="4"/>
        <v>9.885057471264368</v>
      </c>
      <c r="N10" s="20">
        <f>+'[4] POS TRAZADORES POR IPS'!$CA$27+'[4] POS TRAZADORES POR IPS'!$CC$27+'[4] POS TRAZADORES POR IPS'!$CE$27+'[4] POS TRAZADORES POR IPS'!$CH$27+'[4] POS TRAZADORES POR IPS'!$CK$27+'[4] POS TRAZADORES POR IPS'!$CN$27+'[4] NO POS POR IPS'!$GP$27+'[4] NO POS POR IPS'!$GS$27+'[4] NO POS POR IPS'!$GV$27+'[4] NO POS POR IPS'!$GY$27</f>
        <v>720</v>
      </c>
      <c r="O10" s="16">
        <f t="shared" si="5"/>
        <v>9.195402298850574</v>
      </c>
      <c r="P10" s="24">
        <v>7535</v>
      </c>
      <c r="Q10" s="20">
        <f>+'[4] POS TRAZADORES POR IPS'!$CY$27+'[4] NO POS POR IPS'!$DA$27</f>
        <v>523</v>
      </c>
      <c r="R10" s="21">
        <f t="shared" si="6"/>
        <v>6.9409422694094225</v>
      </c>
      <c r="S10" s="20">
        <f>+'[4] POS TRAZADORES POR IPS'!$CU$27+'[4] NO POS POR IPS'!$GE$27</f>
        <v>510</v>
      </c>
      <c r="T10" s="22">
        <f>+S10*100/P10</f>
        <v>6.768414067684141</v>
      </c>
      <c r="U10" s="20">
        <f>+'[4] POS TRAZADORES POR IPS'!$DP$27+'[4] NO POS POR IPS'!$DR$27</f>
        <v>554</v>
      </c>
      <c r="V10" s="21">
        <f t="shared" si="7"/>
        <v>7.352355673523557</v>
      </c>
      <c r="W10" s="20">
        <f>+'[4] POS TRAZADORES POR IPS'!$EH$27+'[4] NO POS POR IPS'!$CH$27</f>
        <v>533</v>
      </c>
      <c r="X10" s="16">
        <f aca="true" t="shared" si="9" ref="X10:X28">+W10*100/P10</f>
        <v>7.073656270736563</v>
      </c>
      <c r="Y10" s="24">
        <v>6900</v>
      </c>
      <c r="Z10" s="20">
        <f>+'[4] POS TRAZADORES POR IPS'!$DC$27+'[4] NO POS POR IPS'!$DE$27</f>
        <v>391</v>
      </c>
      <c r="AA10" s="16">
        <f t="shared" si="8"/>
        <v>5.666666666666667</v>
      </c>
    </row>
    <row r="11" spans="1:27" ht="19.5" customHeight="1">
      <c r="A11" s="17">
        <v>3</v>
      </c>
      <c r="B11" s="18" t="s">
        <v>24</v>
      </c>
      <c r="C11" s="19">
        <v>1400</v>
      </c>
      <c r="D11" s="20">
        <f>+'[4] POS TRAZADORES POR IPS'!$R$40+'[4] POS TRAZADORES POR IPS'!$AW$40</f>
        <v>94</v>
      </c>
      <c r="E11" s="21">
        <f t="shared" si="0"/>
        <v>6.714285714285714</v>
      </c>
      <c r="F11" s="20">
        <f>+'[4] POS TRAZADORES POR IPS'!$BV$40</f>
        <v>94</v>
      </c>
      <c r="G11" s="21">
        <f t="shared" si="1"/>
        <v>6.714285714285714</v>
      </c>
      <c r="H11" s="20">
        <f>+'[4] POS TRAZADORES POR IPS'!$K$40</f>
        <v>4</v>
      </c>
      <c r="I11" s="21">
        <f t="shared" si="2"/>
        <v>0.2857142857142857</v>
      </c>
      <c r="J11" s="20">
        <f>+'[4] POS TRAZADORES POR IPS'!$BV$40+'[4] POS  OTRAS POR IPS'!$AA$40</f>
        <v>94</v>
      </c>
      <c r="K11" s="22">
        <f t="shared" si="3"/>
        <v>6.714285714285714</v>
      </c>
      <c r="L11" s="20">
        <f>+'[4] POS TRAZADORES POR IPS'!$BV$40</f>
        <v>94</v>
      </c>
      <c r="M11" s="23">
        <f t="shared" si="4"/>
        <v>6.714285714285714</v>
      </c>
      <c r="N11" s="20">
        <f>+'[4] POS TRAZADORES POR IPS'!$CA$40+'[4] POS TRAZADORES POR IPS'!$CC$40+'[4] POS TRAZADORES POR IPS'!$CE$40+'[4] POS TRAZADORES POR IPS'!$CH$40+'[4] POS TRAZADORES POR IPS'!$CK$40+'[4] POS TRAZADORES POR IPS'!$CN$40</f>
        <v>84</v>
      </c>
      <c r="O11" s="16">
        <f t="shared" si="5"/>
        <v>6</v>
      </c>
      <c r="P11" s="24">
        <v>1329</v>
      </c>
      <c r="Q11" s="20">
        <f>+'[4] POS TRAZADORES POR IPS'!$CY$40</f>
        <v>66</v>
      </c>
      <c r="R11" s="21">
        <f t="shared" si="6"/>
        <v>4.966139954853273</v>
      </c>
      <c r="S11" s="20">
        <f>+'[4] POS TRAZADORES POR IPS'!$CU$40</f>
        <v>67</v>
      </c>
      <c r="T11" s="22">
        <f aca="true" t="shared" si="10" ref="T11:T28">+S11*100/P11</f>
        <v>5.041384499623777</v>
      </c>
      <c r="U11" s="20">
        <f>+'[4] POS TRAZADORES POR IPS'!$DP$40</f>
        <v>73</v>
      </c>
      <c r="V11" s="21">
        <f t="shared" si="7"/>
        <v>5.492851768246802</v>
      </c>
      <c r="W11" s="20">
        <f>+'[4] POS TRAZADORES POR IPS'!$EH$40</f>
        <v>74</v>
      </c>
      <c r="X11" s="16">
        <f t="shared" si="9"/>
        <v>5.568096313017306</v>
      </c>
      <c r="Y11" s="24">
        <v>1700</v>
      </c>
      <c r="Z11" s="20">
        <f>+'[4] POS TRAZADORES POR IPS'!$DC$40</f>
        <v>60</v>
      </c>
      <c r="AA11" s="16">
        <f t="shared" si="8"/>
        <v>3.5294117647058822</v>
      </c>
    </row>
    <row r="12" spans="1:27" ht="19.5" customHeight="1">
      <c r="A12" s="17">
        <v>4</v>
      </c>
      <c r="B12" s="18" t="s">
        <v>25</v>
      </c>
      <c r="C12" s="19">
        <v>6307</v>
      </c>
      <c r="D12" s="20">
        <f>+'[4] POS TRAZADORES POR IPS'!$R$53+'[4] POS TRAZADORES POR IPS'!$AW$53+'[4] NO POS POR IPS'!$F$53+'[4] NO POS POR IPS'!$K$53</f>
        <v>419</v>
      </c>
      <c r="E12" s="21">
        <f t="shared" si="0"/>
        <v>6.643412081813858</v>
      </c>
      <c r="F12" s="20">
        <f>+'[4] POS TRAZADORES POR IPS'!$BV$53+'[4] NO POS POR IPS'!$F$53+'[4] NO POS POR IPS'!$K$53</f>
        <v>421</v>
      </c>
      <c r="G12" s="21">
        <f t="shared" si="1"/>
        <v>6.675122879340416</v>
      </c>
      <c r="H12" s="20">
        <f>+'[4] POS TRAZADORES POR IPS'!$K$53</f>
        <v>834</v>
      </c>
      <c r="I12" s="21">
        <f t="shared" si="2"/>
        <v>13.223402568574599</v>
      </c>
      <c r="J12" s="20">
        <f>+'[4] POS TRAZADORES POR IPS'!$BV$53+'[4] POS  OTRAS POR IPS'!$AA$53+'[4] NO POS POR IPS'!$K$53</f>
        <v>417</v>
      </c>
      <c r="K12" s="22">
        <f t="shared" si="3"/>
        <v>6.6117012842872995</v>
      </c>
      <c r="L12" s="20">
        <f>+'[4] POS TRAZADORES POR IPS'!$BV$53+'[4] NO POS POR IPS'!$F$53+'[4] NO POS POR IPS'!$K$53</f>
        <v>421</v>
      </c>
      <c r="M12" s="23">
        <f t="shared" si="4"/>
        <v>6.675122879340416</v>
      </c>
      <c r="N12" s="20">
        <f>+'[4] POS TRAZADORES POR IPS'!$CA$53+'[4] POS TRAZADORES POR IPS'!$CC$53+'[4] POS TRAZADORES POR IPS'!$CE$53+'[4] POS TRAZADORES POR IPS'!$CH$53+'[4] POS TRAZADORES POR IPS'!$CK$53+'[4] POS TRAZADORES POR IPS'!$CN$53</f>
        <v>463</v>
      </c>
      <c r="O12" s="16">
        <f t="shared" si="5"/>
        <v>7.341049627398129</v>
      </c>
      <c r="P12" s="24">
        <v>6078</v>
      </c>
      <c r="Q12" s="20">
        <f>+'[4] POS TRAZADORES POR IPS'!$CY$53</f>
        <v>347</v>
      </c>
      <c r="R12" s="21">
        <f t="shared" si="6"/>
        <v>5.709114840408029</v>
      </c>
      <c r="S12" s="20">
        <f>+'[4] POS TRAZADORES POR IPS'!$CU$53</f>
        <v>345</v>
      </c>
      <c r="T12" s="22">
        <f t="shared" si="10"/>
        <v>5.676209279368213</v>
      </c>
      <c r="U12" s="20">
        <f>+'[4] POS TRAZADORES POR IPS'!$DP$53</f>
        <v>353</v>
      </c>
      <c r="V12" s="21">
        <f t="shared" si="7"/>
        <v>5.807831523527476</v>
      </c>
      <c r="W12" s="20">
        <f>+'[4] POS TRAZADORES POR IPS'!$EH$53</f>
        <v>351</v>
      </c>
      <c r="X12" s="16">
        <f t="shared" si="9"/>
        <v>5.774925962487661</v>
      </c>
      <c r="Y12" s="24">
        <v>5800</v>
      </c>
      <c r="Z12" s="20">
        <f>+'[4] POS TRAZADORES POR IPS'!$DC$53</f>
        <v>308</v>
      </c>
      <c r="AA12" s="16">
        <f t="shared" si="8"/>
        <v>5.310344827586207</v>
      </c>
    </row>
    <row r="13" spans="1:27" ht="19.5" customHeight="1">
      <c r="A13" s="17">
        <v>5</v>
      </c>
      <c r="B13" s="18" t="s">
        <v>26</v>
      </c>
      <c r="C13" s="19">
        <v>6180</v>
      </c>
      <c r="D13" s="20">
        <f>+'[4] POS TRAZADORES POR IPS'!$R$66+'[4] POS TRAZADORES POR IPS'!$AW$66</f>
        <v>557</v>
      </c>
      <c r="E13" s="21">
        <f t="shared" si="0"/>
        <v>9.01294498381877</v>
      </c>
      <c r="F13" s="20">
        <f>+'[4] POS TRAZADORES POR IPS'!$BV$66</f>
        <v>557</v>
      </c>
      <c r="G13" s="21">
        <f t="shared" si="1"/>
        <v>9.01294498381877</v>
      </c>
      <c r="H13" s="20">
        <f>+'[4] POS TRAZADORES POR IPS'!$K$66</f>
        <v>25</v>
      </c>
      <c r="I13" s="21">
        <f t="shared" si="2"/>
        <v>0.4045307443365696</v>
      </c>
      <c r="J13" s="20">
        <f>+'[4] POS TRAZADORES POR IPS'!$BV$66+'[4] POS  OTRAS POR IPS'!$AA$66</f>
        <v>557</v>
      </c>
      <c r="K13" s="22">
        <f t="shared" si="3"/>
        <v>9.01294498381877</v>
      </c>
      <c r="L13" s="20">
        <f>+'[4] POS TRAZADORES POR IPS'!$BV$66</f>
        <v>557</v>
      </c>
      <c r="M13" s="23">
        <f t="shared" si="4"/>
        <v>9.01294498381877</v>
      </c>
      <c r="N13" s="20">
        <f>+'[4] POS TRAZADORES POR IPS'!$CA$66+'[4] POS TRAZADORES POR IPS'!$CC$66+'[4] POS TRAZADORES POR IPS'!$CE$66+'[4] POS TRAZADORES POR IPS'!$CH$66+'[4] POS TRAZADORES POR IPS'!$CK$66+'[4] POS TRAZADORES POR IPS'!$CN$66</f>
        <v>497</v>
      </c>
      <c r="O13" s="16">
        <f t="shared" si="5"/>
        <v>8.042071197411003</v>
      </c>
      <c r="P13" s="24">
        <v>6405</v>
      </c>
      <c r="Q13" s="20">
        <f>+'[4] POS TRAZADORES POR IPS'!$CY$66</f>
        <v>379</v>
      </c>
      <c r="R13" s="21">
        <f t="shared" si="6"/>
        <v>5.917252146760344</v>
      </c>
      <c r="S13" s="20">
        <f>+'[4] POS TRAZADORES POR IPS'!$CU$66</f>
        <v>379</v>
      </c>
      <c r="T13" s="22">
        <f t="shared" si="10"/>
        <v>5.917252146760344</v>
      </c>
      <c r="U13" s="20">
        <f>+'[4] POS TRAZADORES POR IPS'!$DP$66</f>
        <v>402</v>
      </c>
      <c r="V13" s="21">
        <f t="shared" si="7"/>
        <v>6.2763466042154565</v>
      </c>
      <c r="W13" s="20">
        <f>+'[4] POS TRAZADORES POR IPS'!$EH$66</f>
        <v>385</v>
      </c>
      <c r="X13" s="16">
        <f t="shared" si="9"/>
        <v>6.0109289617486334</v>
      </c>
      <c r="Y13" s="24">
        <v>6400</v>
      </c>
      <c r="Z13" s="20">
        <f>+'[4] POS TRAZADORES POR IPS'!$DC$66</f>
        <v>307</v>
      </c>
      <c r="AA13" s="16">
        <f t="shared" si="8"/>
        <v>4.796875</v>
      </c>
    </row>
    <row r="14" spans="1:27" ht="19.5" customHeight="1">
      <c r="A14" s="17">
        <v>6</v>
      </c>
      <c r="B14" s="18" t="s">
        <v>27</v>
      </c>
      <c r="C14" s="19">
        <v>3571</v>
      </c>
      <c r="D14" s="20">
        <f>+'[4] POS TRAZADORES POR IPS'!$R$79+'[4] POS TRAZADORES POR IPS'!$AW$79</f>
        <v>285</v>
      </c>
      <c r="E14" s="21">
        <f t="shared" si="0"/>
        <v>7.9809577149257915</v>
      </c>
      <c r="F14" s="20">
        <f>+'[4] POS TRAZADORES POR IPS'!$BV$79</f>
        <v>285</v>
      </c>
      <c r="G14" s="21">
        <f t="shared" si="1"/>
        <v>7.9809577149257915</v>
      </c>
      <c r="H14" s="20">
        <f>+'[4] POS TRAZADORES POR IPS'!$K$79</f>
        <v>309</v>
      </c>
      <c r="I14" s="21">
        <f t="shared" si="2"/>
        <v>8.653038364603752</v>
      </c>
      <c r="J14" s="20">
        <f>+'[4] POS TRAZADORES POR IPS'!$BV$79+'[4] POS  OTRAS POR IPS'!$AA$79</f>
        <v>285</v>
      </c>
      <c r="K14" s="22">
        <f t="shared" si="3"/>
        <v>7.9809577149257915</v>
      </c>
      <c r="L14" s="20">
        <f>+'[4] POS TRAZADORES POR IPS'!$BV$79</f>
        <v>285</v>
      </c>
      <c r="M14" s="23">
        <f t="shared" si="4"/>
        <v>7.9809577149257915</v>
      </c>
      <c r="N14" s="20">
        <f>+'[4] POS TRAZADORES POR IPS'!$CA$79+'[4] POS TRAZADORES POR IPS'!$CC$79+'[4] POS TRAZADORES POR IPS'!$CE$79+'[4] POS TRAZADORES POR IPS'!$CH$79+'[4] POS TRAZADORES POR IPS'!$CK$79+'[4] POS TRAZADORES POR IPS'!$CN$79</f>
        <v>279</v>
      </c>
      <c r="O14" s="16">
        <f t="shared" si="5"/>
        <v>7.812937552506301</v>
      </c>
      <c r="P14" s="24">
        <v>3449</v>
      </c>
      <c r="Q14" s="20">
        <f>+'[4] POS TRAZADORES POR IPS'!$CY$79</f>
        <v>203</v>
      </c>
      <c r="R14" s="21">
        <f t="shared" si="6"/>
        <v>5.885763989562192</v>
      </c>
      <c r="S14" s="20">
        <f>+'[4] POS TRAZADORES POR IPS'!$CU$79</f>
        <v>202</v>
      </c>
      <c r="T14" s="22">
        <f t="shared" si="10"/>
        <v>5.85677007828356</v>
      </c>
      <c r="U14" s="20">
        <f>+'[4] POS TRAZADORES POR IPS'!$DP$79</f>
        <v>223</v>
      </c>
      <c r="V14" s="21">
        <f t="shared" si="7"/>
        <v>6.465642215134822</v>
      </c>
      <c r="W14" s="20">
        <f>+'[4] POS TRAZADORES POR IPS'!$EH$79</f>
        <v>210</v>
      </c>
      <c r="X14" s="16">
        <f t="shared" si="9"/>
        <v>6.088721368512612</v>
      </c>
      <c r="Y14" s="24">
        <v>3500</v>
      </c>
      <c r="Z14" s="20">
        <f>+'[4] POS TRAZADORES POR IPS'!$DC$79</f>
        <v>173</v>
      </c>
      <c r="AA14" s="16">
        <f t="shared" si="8"/>
        <v>4.942857142857143</v>
      </c>
    </row>
    <row r="15" spans="1:27" ht="19.5" customHeight="1">
      <c r="A15" s="17">
        <v>7</v>
      </c>
      <c r="B15" s="18" t="s">
        <v>28</v>
      </c>
      <c r="C15" s="19">
        <v>9334</v>
      </c>
      <c r="D15" s="20">
        <f>+'[4] POS TRAZADORES POR IPS'!$R$92+'[4] POS TRAZADORES POR IPS'!$AW$92</f>
        <v>977</v>
      </c>
      <c r="E15" s="21">
        <f t="shared" si="0"/>
        <v>10.46710949217913</v>
      </c>
      <c r="F15" s="20">
        <f>+'[4] POS TRAZADORES POR IPS'!$BV$92</f>
        <v>977</v>
      </c>
      <c r="G15" s="21">
        <f t="shared" si="1"/>
        <v>10.46710949217913</v>
      </c>
      <c r="H15" s="20">
        <f>+'[4] POS TRAZADORES POR IPS'!$K$92</f>
        <v>177</v>
      </c>
      <c r="I15" s="21">
        <f t="shared" si="2"/>
        <v>1.8962931219198629</v>
      </c>
      <c r="J15" s="20">
        <f>+'[4] POS TRAZADORES POR IPS'!$BV$92+'[4] POS  OTRAS POR IPS'!$AA$92</f>
        <v>977</v>
      </c>
      <c r="K15" s="22">
        <f t="shared" si="3"/>
        <v>10.46710949217913</v>
      </c>
      <c r="L15" s="20">
        <f>+'[4] POS TRAZADORES POR IPS'!$BV$92</f>
        <v>977</v>
      </c>
      <c r="M15" s="23">
        <f t="shared" si="4"/>
        <v>10.46710949217913</v>
      </c>
      <c r="N15" s="20">
        <f>+'[4] POS TRAZADORES POR IPS'!$CA$92+'[4] POS TRAZADORES POR IPS'!$CC$92+'[4] POS TRAZADORES POR IPS'!$CE$92+'[4] POS TRAZADORES POR IPS'!$CH$92+'[4] POS TRAZADORES POR IPS'!$CK$92+'[4] POS TRAZADORES POR IPS'!$CN$92</f>
        <v>854</v>
      </c>
      <c r="O15" s="16">
        <f t="shared" si="5"/>
        <v>9.149346475251768</v>
      </c>
      <c r="P15" s="24">
        <v>10209</v>
      </c>
      <c r="Q15" s="20">
        <f>+'[4] POS TRAZADORES POR IPS'!$CY$92</f>
        <v>800</v>
      </c>
      <c r="R15" s="21">
        <f t="shared" si="6"/>
        <v>7.836222940542658</v>
      </c>
      <c r="S15" s="20">
        <f>+'[4] POS TRAZADORES POR IPS'!$CU$92</f>
        <v>801</v>
      </c>
      <c r="T15" s="22">
        <f t="shared" si="10"/>
        <v>7.846018219218337</v>
      </c>
      <c r="U15" s="20">
        <f>+'[4] POS TRAZADORES POR IPS'!$DP$92</f>
        <v>833</v>
      </c>
      <c r="V15" s="21">
        <f t="shared" si="7"/>
        <v>8.159467136840043</v>
      </c>
      <c r="W15" s="20">
        <f>+'[4] POS TRAZADORES POR IPS'!$EH$92</f>
        <v>830</v>
      </c>
      <c r="X15" s="16">
        <f t="shared" si="9"/>
        <v>8.130081300813009</v>
      </c>
      <c r="Y15" s="24">
        <v>8100</v>
      </c>
      <c r="Z15" s="20">
        <f>+'[4] POS TRAZADORES POR IPS'!$DC$92</f>
        <v>623</v>
      </c>
      <c r="AA15" s="16">
        <f t="shared" si="8"/>
        <v>7.691358024691358</v>
      </c>
    </row>
    <row r="16" spans="1:27" ht="19.5" customHeight="1">
      <c r="A16" s="17">
        <v>8</v>
      </c>
      <c r="B16" s="18" t="s">
        <v>29</v>
      </c>
      <c r="C16" s="19">
        <v>14891</v>
      </c>
      <c r="D16" s="20">
        <f>+'[4] POS TRAZADORES POR IPS'!$R$105+'[4] POS TRAZADORES POR IPS'!$AW$105+'[4] NO POS POR IPS'!$F$105+'[4] NO POS POR IPS'!$K$105</f>
        <v>1213</v>
      </c>
      <c r="E16" s="21">
        <f t="shared" si="0"/>
        <v>8.145859915385133</v>
      </c>
      <c r="F16" s="20">
        <f>+'[4] POS TRAZADORES POR IPS'!$BV$105+'[4] NO POS POR IPS'!$F$105+'[4] NO POS POR IPS'!$K$105</f>
        <v>1213</v>
      </c>
      <c r="G16" s="21">
        <f t="shared" si="1"/>
        <v>8.145859915385133</v>
      </c>
      <c r="H16" s="20">
        <f>+'[4] POS TRAZADORES POR IPS'!$K$105</f>
        <v>926</v>
      </c>
      <c r="I16" s="21">
        <f t="shared" si="2"/>
        <v>6.218521254448996</v>
      </c>
      <c r="J16" s="20">
        <f>+'[4] POS TRAZADORES POR IPS'!$BV$105+'[4] POS  OTRAS POR IPS'!$AA$105+'[4] NO POS POR IPS'!$K$105</f>
        <v>1213</v>
      </c>
      <c r="K16" s="22">
        <f t="shared" si="3"/>
        <v>8.145859915385133</v>
      </c>
      <c r="L16" s="20">
        <f>+'[4] POS TRAZADORES POR IPS'!$BV$105+'[4] NO POS POR IPS'!$F$105+'[4] NO POS POR IPS'!$K$105</f>
        <v>1213</v>
      </c>
      <c r="M16" s="23">
        <f t="shared" si="4"/>
        <v>8.145859915385133</v>
      </c>
      <c r="N16" s="20">
        <f>+'[4] POS TRAZADORES POR IPS'!$CA$105+'[4] POS TRAZADORES POR IPS'!$CC$105+'[4] POS TRAZADORES POR IPS'!$CE$105+'[4] POS TRAZADORES POR IPS'!$CH$105+'[4] POS TRAZADORES POR IPS'!$CK$105+'[4] POS TRAZADORES POR IPS'!$CN$105+'[4] NO POS POR IPS'!$GP$105+'[4] NO POS POR IPS'!$GS$105+'[4] NO POS POR IPS'!$GV$105+'[4] NO POS POR IPS'!$GY$105</f>
        <v>1133</v>
      </c>
      <c r="O16" s="16">
        <f t="shared" si="5"/>
        <v>7.608622657981331</v>
      </c>
      <c r="P16" s="24">
        <v>14512</v>
      </c>
      <c r="Q16" s="20">
        <f>+'[4] POS TRAZADORES POR IPS'!$CY$105+'[4] NO POS POR IPS'!$DA$105</f>
        <v>878</v>
      </c>
      <c r="R16" s="21">
        <f t="shared" si="6"/>
        <v>6.050165380374862</v>
      </c>
      <c r="S16" s="20">
        <f>+'[4] POS TRAZADORES POR IPS'!$CU$105+'[4] NO POS POR IPS'!$GE$105</f>
        <v>871</v>
      </c>
      <c r="T16" s="22">
        <f t="shared" si="10"/>
        <v>6.001929437706726</v>
      </c>
      <c r="U16" s="20">
        <f>+'[4] POS TRAZADORES POR IPS'!$DP$105+'[4] NO POS POR IPS'!$DR$105</f>
        <v>885</v>
      </c>
      <c r="V16" s="21">
        <f t="shared" si="7"/>
        <v>6.0984013230429985</v>
      </c>
      <c r="W16" s="20">
        <f>+'[4] POS TRAZADORES POR IPS'!$EH$105+'[4] NO POS POR IPS'!$CH$105</f>
        <v>912</v>
      </c>
      <c r="X16" s="16">
        <f t="shared" si="9"/>
        <v>6.284454244762955</v>
      </c>
      <c r="Y16" s="24">
        <v>14116</v>
      </c>
      <c r="Z16" s="20">
        <f>+'[4] POS TRAZADORES POR IPS'!$DC$105+'[4] NO POS POR IPS'!$DE$105</f>
        <v>773</v>
      </c>
      <c r="AA16" s="16">
        <f t="shared" si="8"/>
        <v>5.476055539812978</v>
      </c>
    </row>
    <row r="17" spans="1:27" ht="19.5" customHeight="1">
      <c r="A17" s="17">
        <v>9</v>
      </c>
      <c r="B17" s="18" t="s">
        <v>30</v>
      </c>
      <c r="C17" s="19">
        <v>5468</v>
      </c>
      <c r="D17" s="36">
        <f>+'[4] POS TRAZADORES POR IPS'!$R$118+'[4] POS TRAZADORES POR IPS'!$AW$118+'[4] NO POS POR IPS'!$F$118+'[4] NO POS POR IPS'!$K$118</f>
        <v>504</v>
      </c>
      <c r="E17" s="37">
        <f t="shared" si="0"/>
        <v>9.217264081931237</v>
      </c>
      <c r="F17" s="36">
        <f>+'[4] POS TRAZADORES POR IPS'!$BV$118+'[4] NO POS POR IPS'!$F$118+'[4] NO POS POR IPS'!$K$118</f>
        <v>504</v>
      </c>
      <c r="G17" s="37">
        <f t="shared" si="1"/>
        <v>9.217264081931237</v>
      </c>
      <c r="H17" s="36">
        <f>+'[4] POS TRAZADORES POR IPS'!$K$118</f>
        <v>112</v>
      </c>
      <c r="I17" s="37">
        <f t="shared" si="2"/>
        <v>2.04828090709583</v>
      </c>
      <c r="J17" s="36">
        <f>+'[4] POS TRAZADORES POR IPS'!$BV$118+'[4] POS  OTRAS POR IPS'!$AA$118+'[4] NO POS POR IPS'!$K$118</f>
        <v>504</v>
      </c>
      <c r="K17" s="38">
        <f t="shared" si="3"/>
        <v>9.217264081931237</v>
      </c>
      <c r="L17" s="36">
        <f>+'[4] POS TRAZADORES POR IPS'!$BV$118+'[4] NO POS POR IPS'!$F$118+'[4] NO POS POR IPS'!$K$118</f>
        <v>504</v>
      </c>
      <c r="M17" s="39">
        <f t="shared" si="4"/>
        <v>9.217264081931237</v>
      </c>
      <c r="N17" s="20">
        <f>+'[4] POS TRAZADORES POR IPS'!$CA$118+'[4] POS TRAZADORES POR IPS'!$CC$118+'[4] POS TRAZADORES POR IPS'!$CE$118+'[4] POS TRAZADORES POR IPS'!$CH$118+'[4] POS TRAZADORES POR IPS'!$CK$118+'[4] POS TRAZADORES POR IPS'!$CN$118+'[4] NO POS POR IPS'!$GP$118+'[4] NO POS POR IPS'!$GS$118+'[4] NO POS POR IPS'!$GV$118+'[4] NO POS POR IPS'!$GY$118</f>
        <v>555</v>
      </c>
      <c r="O17" s="40">
        <f t="shared" si="5"/>
        <v>10.14996342355523</v>
      </c>
      <c r="P17" s="41">
        <v>6316</v>
      </c>
      <c r="Q17" s="36">
        <f>+'[4] POS TRAZADORES POR IPS'!$CY$118+'[4] NO POS POR IPS'!$DA$118</f>
        <v>349</v>
      </c>
      <c r="R17" s="37">
        <f t="shared" si="6"/>
        <v>5.525649145028499</v>
      </c>
      <c r="S17" s="36">
        <f>+'[4] POS TRAZADORES POR IPS'!$CU$118+'[4] NO POS POR IPS'!$GE$118</f>
        <v>347</v>
      </c>
      <c r="T17" s="38">
        <f t="shared" si="10"/>
        <v>5.493983533882204</v>
      </c>
      <c r="U17" s="36">
        <f>+'[4] POS TRAZADORES POR IPS'!$DP$118+'[4] NO POS POR IPS'!$DR$118</f>
        <v>392</v>
      </c>
      <c r="V17" s="37">
        <f t="shared" si="7"/>
        <v>6.206459784673844</v>
      </c>
      <c r="W17" s="36">
        <f>+'[4] POS TRAZADORES POR IPS'!$EH$118+'[4] NO POS POR IPS'!$CH$118</f>
        <v>368</v>
      </c>
      <c r="X17" s="40">
        <f t="shared" si="9"/>
        <v>5.826472450918303</v>
      </c>
      <c r="Y17" s="41">
        <v>6800</v>
      </c>
      <c r="Z17" s="36">
        <f>+'[4] POS TRAZADORES POR IPS'!$DC$118+'[4] NO POS POR IPS'!$DE$118</f>
        <v>347</v>
      </c>
      <c r="AA17" s="40">
        <f t="shared" si="8"/>
        <v>5.102941176470588</v>
      </c>
    </row>
    <row r="18" spans="1:27" ht="19.5" customHeight="1">
      <c r="A18" s="17">
        <v>10</v>
      </c>
      <c r="B18" s="18" t="s">
        <v>31</v>
      </c>
      <c r="C18" s="19">
        <v>8926</v>
      </c>
      <c r="D18" s="20">
        <f>+'[4] POS TRAZADORES POR IPS'!$R$131+'[4] POS TRAZADORES POR IPS'!$AW$131+'[4] NO POS POR IPS'!$F$131+'[4] NO POS POR IPS'!$K$131</f>
        <v>646</v>
      </c>
      <c r="E18" s="21">
        <f t="shared" si="0"/>
        <v>7.237284337889312</v>
      </c>
      <c r="F18" s="20">
        <f>+'[4] POS TRAZADORES POR IPS'!$BV$131+'[4] NO POS POR IPS'!$F$131+'[4] NO POS POR IPS'!$K$131</f>
        <v>646</v>
      </c>
      <c r="G18" s="21">
        <f t="shared" si="1"/>
        <v>7.237284337889312</v>
      </c>
      <c r="H18" s="20">
        <f>+'[4] POS TRAZADORES POR IPS'!$K$131</f>
        <v>208</v>
      </c>
      <c r="I18" s="21">
        <f t="shared" si="2"/>
        <v>2.3302711180820075</v>
      </c>
      <c r="J18" s="20">
        <f>+'[4] POS TRAZADORES POR IPS'!$BV$131+'[4] POS  OTRAS POR IPS'!$AA$131+'[4] NO POS POR IPS'!$K$131</f>
        <v>646</v>
      </c>
      <c r="K18" s="22">
        <f t="shared" si="3"/>
        <v>7.237284337889312</v>
      </c>
      <c r="L18" s="20">
        <f>+'[4] POS TRAZADORES POR IPS'!$BV$131+'[4] NO POS POR IPS'!$F$131+'[4] NO POS POR IPS'!$K$131</f>
        <v>646</v>
      </c>
      <c r="M18" s="23">
        <f t="shared" si="4"/>
        <v>7.237284337889312</v>
      </c>
      <c r="N18" s="20">
        <f>+'[4] POS TRAZADORES POR IPS'!$CA$131+'[4] POS TRAZADORES POR IPS'!$CC$131+'[4] POS TRAZADORES POR IPS'!$CE$131+'[4] POS TRAZADORES POR IPS'!$CH$131+'[4] POS TRAZADORES POR IPS'!$CK$131+'[4] POS TRAZADORES POR IPS'!$CN$131+'[4] NO POS POR IPS'!$GP$131+'[4] NO POS POR IPS'!$GS$131+'[4] NO POS POR IPS'!$GV$131+'[4] NO POS POR IPS'!$GY$131</f>
        <v>602</v>
      </c>
      <c r="O18" s="16">
        <f t="shared" si="5"/>
        <v>6.744342370602734</v>
      </c>
      <c r="P18" s="24">
        <v>8934</v>
      </c>
      <c r="Q18" s="20">
        <f>+'[4] POS TRAZADORES POR IPS'!$CY$131+'[4] NO POS POR IPS'!$DA$131</f>
        <v>498</v>
      </c>
      <c r="R18" s="21">
        <f t="shared" si="6"/>
        <v>5.574210879785091</v>
      </c>
      <c r="S18" s="20">
        <f>+'[4] POS TRAZADORES POR IPS'!$CU$131+'[4] NO POS POR IPS'!$GE$131</f>
        <v>498</v>
      </c>
      <c r="T18" s="22">
        <f t="shared" si="10"/>
        <v>5.574210879785091</v>
      </c>
      <c r="U18" s="20">
        <f>+'[4] POS TRAZADORES POR IPS'!$DP$131+'[4] NO POS POR IPS'!$DR$131</f>
        <v>543</v>
      </c>
      <c r="V18" s="21">
        <f t="shared" si="7"/>
        <v>6.077904633982539</v>
      </c>
      <c r="W18" s="20">
        <f>+'[4] POS TRAZADORES POR IPS'!$EH$131+'[4] NO POS POR IPS'!$CH$131</f>
        <v>519</v>
      </c>
      <c r="X18" s="16">
        <f t="shared" si="9"/>
        <v>5.809267965077233</v>
      </c>
      <c r="Y18" s="24">
        <v>9100</v>
      </c>
      <c r="Z18" s="20">
        <f>+'[4] POS TRAZADORES POR IPS'!$DC$131+'[4] NO POS POR IPS'!$DE$131</f>
        <v>407</v>
      </c>
      <c r="AA18" s="16">
        <f t="shared" si="8"/>
        <v>4.472527472527473</v>
      </c>
    </row>
    <row r="19" spans="1:27" ht="19.5" customHeight="1">
      <c r="A19" s="17">
        <v>11</v>
      </c>
      <c r="B19" s="18" t="s">
        <v>32</v>
      </c>
      <c r="C19" s="19">
        <v>11333</v>
      </c>
      <c r="D19" s="20">
        <f>+'[4] POS TRAZADORES POR IPS'!$R$144+'[4] POS TRAZADORES POR IPS'!$AW$144+'[4] NO POS POR IPS'!$F$144+'[4] NO POS POR IPS'!$K$144</f>
        <v>851</v>
      </c>
      <c r="E19" s="21">
        <f t="shared" si="0"/>
        <v>7.509044383658343</v>
      </c>
      <c r="F19" s="20">
        <f>+'[4] POS TRAZADORES POR IPS'!$BV$144+'[4] NO POS POR IPS'!$F$144+'[4] NO POS POR IPS'!$K$144</f>
        <v>851</v>
      </c>
      <c r="G19" s="21">
        <f t="shared" si="1"/>
        <v>7.509044383658343</v>
      </c>
      <c r="H19" s="20">
        <f>+'[4] POS TRAZADORES POR IPS'!$K$144</f>
        <v>627</v>
      </c>
      <c r="I19" s="21">
        <f t="shared" si="2"/>
        <v>5.53251566222536</v>
      </c>
      <c r="J19" s="20">
        <f>+'[4] POS TRAZADORES POR IPS'!$BV$144+'[4] POS  OTRAS POR IPS'!$AA$144+'[4] NO POS POR IPS'!$K$144</f>
        <v>851</v>
      </c>
      <c r="K19" s="22">
        <f t="shared" si="3"/>
        <v>7.509044383658343</v>
      </c>
      <c r="L19" s="20">
        <f>+'[4] POS TRAZADORES POR IPS'!$BV$144+'[4] NO POS POR IPS'!$F$144+'[4] NO POS POR IPS'!$K$144</f>
        <v>851</v>
      </c>
      <c r="M19" s="23">
        <f t="shared" si="4"/>
        <v>7.509044383658343</v>
      </c>
      <c r="N19" s="20">
        <f>+'[4] POS TRAZADORES POR IPS'!$CA$144+'[4] POS TRAZADORES POR IPS'!$CC$144+'[4] POS TRAZADORES POR IPS'!$CE$144+'[4] POS TRAZADORES POR IPS'!$CH$144+'[4] POS TRAZADORES POR IPS'!$CK$144+'[4] POS TRAZADORES POR IPS'!$CN$144+'[4] NO POS POR IPS'!$GP$144+'[4] NO POS POR IPS'!$GS$144+'[4] NO POS POR IPS'!$GV$144+'[4] NO POS POR IPS'!$GY$144</f>
        <v>839</v>
      </c>
      <c r="O19" s="16">
        <f t="shared" si="5"/>
        <v>7.403158916438719</v>
      </c>
      <c r="P19" s="24">
        <v>11045</v>
      </c>
      <c r="Q19" s="20">
        <f>+'[4] POS TRAZADORES POR IPS'!$CY$144+'[4] NO POS POR IPS'!$DA$144</f>
        <v>621</v>
      </c>
      <c r="R19" s="21">
        <f t="shared" si="6"/>
        <v>5.622453598913536</v>
      </c>
      <c r="S19" s="20">
        <f>+'[4] POS TRAZADORES POR IPS'!$CU$144+'[4] NO POS POR IPS'!$GE$144</f>
        <v>626</v>
      </c>
      <c r="T19" s="22">
        <f t="shared" si="10"/>
        <v>5.667722951561792</v>
      </c>
      <c r="U19" s="20">
        <f>+'[4] POS TRAZADORES POR IPS'!$DP$144+'[4] NO POS POR IPS'!$DR$144</f>
        <v>694</v>
      </c>
      <c r="V19" s="21">
        <f t="shared" si="7"/>
        <v>6.283386147578089</v>
      </c>
      <c r="W19" s="20">
        <f>+'[4] POS TRAZADORES POR IPS'!$EH$144+'[4] NO POS POR IPS'!$CH$144</f>
        <v>652</v>
      </c>
      <c r="X19" s="16">
        <f t="shared" si="9"/>
        <v>5.90312358533273</v>
      </c>
      <c r="Y19" s="24">
        <v>12800</v>
      </c>
      <c r="Z19" s="20">
        <f>+'[4] POS TRAZADORES POR IPS'!$DC$144+'[4] NO POS POR IPS'!$DE$144</f>
        <v>524</v>
      </c>
      <c r="AA19" s="16">
        <f t="shared" si="8"/>
        <v>4.09375</v>
      </c>
    </row>
    <row r="20" spans="1:27" ht="19.5" customHeight="1">
      <c r="A20" s="17">
        <v>12</v>
      </c>
      <c r="B20" s="18" t="s">
        <v>33</v>
      </c>
      <c r="C20" s="19">
        <v>4862</v>
      </c>
      <c r="D20" s="20">
        <f>+'[4] POS TRAZADORES POR IPS'!$R$157+'[4] POS TRAZADORES POR IPS'!$AW$157+'[4] NO POS POR IPS'!$F$157+'[4] NO POS POR IPS'!$K$157</f>
        <v>325</v>
      </c>
      <c r="E20" s="21">
        <f t="shared" si="0"/>
        <v>6.684491978609626</v>
      </c>
      <c r="F20" s="20">
        <f>+'[4] POS TRAZADORES POR IPS'!$BV$157+'[4] NO POS POR IPS'!$F$157+'[4] NO POS POR IPS'!$K$157</f>
        <v>325</v>
      </c>
      <c r="G20" s="21">
        <f t="shared" si="1"/>
        <v>6.684491978609626</v>
      </c>
      <c r="H20" s="20">
        <f>+'[4] POS TRAZADORES POR IPS'!$K$157</f>
        <v>1036</v>
      </c>
      <c r="I20" s="21">
        <f t="shared" si="2"/>
        <v>21.308103661044836</v>
      </c>
      <c r="J20" s="20">
        <f>+'[4] POS TRAZADORES POR IPS'!$BV$157+'[4] POS  OTRAS POR IPS'!$AA$157+'[4] NO POS POR IPS'!$K$157</f>
        <v>325</v>
      </c>
      <c r="K20" s="22">
        <f t="shared" si="3"/>
        <v>6.684491978609626</v>
      </c>
      <c r="L20" s="20">
        <f>+'[4] POS TRAZADORES POR IPS'!$BV$157+'[4] NO POS POR IPS'!$F$157+'[4] NO POS POR IPS'!$K$157</f>
        <v>325</v>
      </c>
      <c r="M20" s="23">
        <f t="shared" si="4"/>
        <v>6.684491978609626</v>
      </c>
      <c r="N20" s="20">
        <f>+'[4] POS TRAZADORES POR IPS'!$CA$157+'[4] POS TRAZADORES POR IPS'!$CC$157+'[4] POS TRAZADORES POR IPS'!$CE$157+'[4] POS TRAZADORES POR IPS'!$CH$157+'[4] POS TRAZADORES POR IPS'!$CK$157+'[4] POS TRAZADORES POR IPS'!$CN$157+'[4] NO POS POR IPS'!$GP$157+'[4] NO POS POR IPS'!$GS$157+'[4] NO POS POR IPS'!$GV$157+'[4] NO POS POR IPS'!$GY$157</f>
        <v>342</v>
      </c>
      <c r="O20" s="16">
        <f t="shared" si="5"/>
        <v>7.034142328259975</v>
      </c>
      <c r="P20" s="24">
        <v>3751</v>
      </c>
      <c r="Q20" s="20">
        <f>+'[4] POS TRAZADORES POR IPS'!$CY$157+'[4] NO POS POR IPS'!$DA$157</f>
        <v>229</v>
      </c>
      <c r="R20" s="21">
        <f t="shared" si="6"/>
        <v>6.105038656358304</v>
      </c>
      <c r="S20" s="20">
        <f>+'[4] POS TRAZADORES POR IPS'!$CU$157+'[4] NO POS POR IPS'!$GE$157</f>
        <v>226</v>
      </c>
      <c r="T20" s="22">
        <f t="shared" si="10"/>
        <v>6.025059984004265</v>
      </c>
      <c r="U20" s="20">
        <f>+'[4] POS TRAZADORES POR IPS'!$DP$157+'[4] NO POS POR IPS'!$DR$157</f>
        <v>255</v>
      </c>
      <c r="V20" s="21">
        <f t="shared" si="7"/>
        <v>6.798187150093309</v>
      </c>
      <c r="W20" s="20">
        <f>+'[4] POS TRAZADORES POR IPS'!$EH$157+'[4] NO POS POR IPS'!$CH$157</f>
        <v>237</v>
      </c>
      <c r="X20" s="16">
        <f t="shared" si="9"/>
        <v>6.3183151159690745</v>
      </c>
      <c r="Y20" s="24">
        <v>3500</v>
      </c>
      <c r="Z20" s="20">
        <f>+'[4] POS TRAZADORES POR IPS'!$DC$157+'[4] NO POS POR IPS'!$DE$157</f>
        <v>153</v>
      </c>
      <c r="AA20" s="16">
        <f t="shared" si="8"/>
        <v>4.371428571428571</v>
      </c>
    </row>
    <row r="21" spans="1:27" ht="19.5" customHeight="1">
      <c r="A21" s="17">
        <v>13</v>
      </c>
      <c r="B21" s="18" t="s">
        <v>34</v>
      </c>
      <c r="C21" s="19">
        <v>3542</v>
      </c>
      <c r="D21" s="20">
        <f>+'[4] POS TRAZADORES POR IPS'!$R$170+'[4] POS TRAZADORES POR IPS'!$AW$170+'[4] NO POS POR IPS'!$F$170+'[4] NO POS POR IPS'!$K$170</f>
        <v>222</v>
      </c>
      <c r="E21" s="21">
        <f t="shared" si="0"/>
        <v>6.26764539808018</v>
      </c>
      <c r="F21" s="20">
        <f>+'[4] POS TRAZADORES POR IPS'!$BV$170+'[4] NO POS POR IPS'!$F$170+'[4] NO POS POR IPS'!$K$170</f>
        <v>220</v>
      </c>
      <c r="G21" s="21">
        <f t="shared" si="1"/>
        <v>6.211180124223603</v>
      </c>
      <c r="H21" s="20">
        <f>+'[4] POS TRAZADORES POR IPS'!$K$170</f>
        <v>1840</v>
      </c>
      <c r="I21" s="21">
        <f t="shared" si="2"/>
        <v>51.94805194805195</v>
      </c>
      <c r="J21" s="20">
        <f>+'[4] POS TRAZADORES POR IPS'!$BV$170+'[4] POS  OTRAS POR IPS'!$AA$170+'[4] NO POS POR IPS'!$K$170</f>
        <v>220</v>
      </c>
      <c r="K21" s="22">
        <f t="shared" si="3"/>
        <v>6.211180124223603</v>
      </c>
      <c r="L21" s="20">
        <f>+'[4] POS TRAZADORES POR IPS'!$BV$170+'[4] NO POS POR IPS'!$F$170+'[4] NO POS POR IPS'!$K$170</f>
        <v>220</v>
      </c>
      <c r="M21" s="23">
        <f t="shared" si="4"/>
        <v>6.211180124223603</v>
      </c>
      <c r="N21" s="20">
        <f>+'[4] POS TRAZADORES POR IPS'!$CA$170+'[4] POS TRAZADORES POR IPS'!$CC$170+'[4] POS TRAZADORES POR IPS'!$CE$170+'[4] POS TRAZADORES POR IPS'!$CH$170+'[4] POS TRAZADORES POR IPS'!$CK$170+'[4] POS TRAZADORES POR IPS'!$CN$170+'[4] NO POS POR IPS'!$GP$170+'[4] NO POS POR IPS'!$GS$170+'[4] NO POS POR IPS'!$GV$170+'[4] NO POS POR IPS'!$GY$170</f>
        <v>250</v>
      </c>
      <c r="O21" s="16">
        <f t="shared" si="5"/>
        <v>7.058159232072276</v>
      </c>
      <c r="P21" s="24">
        <v>2736</v>
      </c>
      <c r="Q21" s="20">
        <f>+'[4] POS TRAZADORES POR IPS'!$CY$170+'[4] NO POS POR IPS'!$DA$170</f>
        <v>192</v>
      </c>
      <c r="R21" s="21">
        <f t="shared" si="6"/>
        <v>7.017543859649122</v>
      </c>
      <c r="S21" s="20">
        <f>+'[4] POS TRAZADORES POR IPS'!$CU$170+'[4] NO POS POR IPS'!$GE$170</f>
        <v>195</v>
      </c>
      <c r="T21" s="22">
        <f t="shared" si="10"/>
        <v>7.12719298245614</v>
      </c>
      <c r="U21" s="20">
        <f>+'[4] POS TRAZADORES POR IPS'!$DP$170+'[4] NO POS POR IPS'!$DR$170</f>
        <v>199</v>
      </c>
      <c r="V21" s="21">
        <f t="shared" si="7"/>
        <v>7.273391812865497</v>
      </c>
      <c r="W21" s="20">
        <f>+'[4] POS TRAZADORES POR IPS'!$EH$170+'[4] NO POS POR IPS'!$CH$170</f>
        <v>201</v>
      </c>
      <c r="X21" s="16">
        <f t="shared" si="9"/>
        <v>7.3464912280701755</v>
      </c>
      <c r="Y21" s="24">
        <v>3048</v>
      </c>
      <c r="Z21" s="20">
        <f>+'[4] POS TRAZADORES POR IPS'!$DC$170+'[4] NO POS POR IPS'!$DE$170</f>
        <v>153</v>
      </c>
      <c r="AA21" s="16">
        <f t="shared" si="8"/>
        <v>5.019685039370079</v>
      </c>
    </row>
    <row r="22" spans="1:27" ht="19.5" customHeight="1">
      <c r="A22" s="17">
        <v>14</v>
      </c>
      <c r="B22" s="18" t="s">
        <v>35</v>
      </c>
      <c r="C22" s="19">
        <v>1189</v>
      </c>
      <c r="D22" s="20">
        <f>+'[4] POS TRAZADORES POR IPS'!$R$183+'[4] POS TRAZADORES POR IPS'!$AW$183+'[4] NO POS POR IPS'!$F$183+'[4] NO POS POR IPS'!$K$183</f>
        <v>70</v>
      </c>
      <c r="E22" s="21">
        <f t="shared" si="0"/>
        <v>5.887300252312868</v>
      </c>
      <c r="F22" s="20">
        <f>+'[4] POS TRAZADORES POR IPS'!$BV$183+'[4] NO POS POR IPS'!$F$183+'[4] NO POS POR IPS'!$K$183</f>
        <v>70</v>
      </c>
      <c r="G22" s="21">
        <f t="shared" si="1"/>
        <v>5.887300252312868</v>
      </c>
      <c r="H22" s="20">
        <f>+'[4] POS TRAZADORES POR IPS'!$K$183</f>
        <v>538</v>
      </c>
      <c r="I22" s="21">
        <f t="shared" si="2"/>
        <v>45.24810765349033</v>
      </c>
      <c r="J22" s="20">
        <f>+'[4] POS TRAZADORES POR IPS'!$BV$183+'[4] POS  OTRAS POR IPS'!$AA$183+'[4] NO POS POR IPS'!$K$183</f>
        <v>62</v>
      </c>
      <c r="K22" s="22">
        <f t="shared" si="3"/>
        <v>5.214465937762826</v>
      </c>
      <c r="L22" s="20">
        <f>+'[4] POS TRAZADORES POR IPS'!$BV$183+'[4] NO POS POR IPS'!$F$183+'[4] NO POS POR IPS'!$K$183</f>
        <v>70</v>
      </c>
      <c r="M22" s="23">
        <f t="shared" si="4"/>
        <v>5.887300252312868</v>
      </c>
      <c r="N22" s="20">
        <f>+'[4] POS TRAZADORES POR IPS'!$CA$183+'[4] POS TRAZADORES POR IPS'!$CC$183+'[4] POS TRAZADORES POR IPS'!$CE$183+'[4] POS TRAZADORES POR IPS'!$CH$183+'[4] POS TRAZADORES POR IPS'!$CK$183+'[4] POS TRAZADORES POR IPS'!$CN$183+'[4] NO POS POR IPS'!$GP$183+'[4] NO POS POR IPS'!$GS$183+'[4] NO POS POR IPS'!$GV$183+'[4] NO POS POR IPS'!$GY$183</f>
        <v>84</v>
      </c>
      <c r="O22" s="16">
        <f t="shared" si="5"/>
        <v>7.064760302775442</v>
      </c>
      <c r="P22" s="24">
        <v>1086</v>
      </c>
      <c r="Q22" s="20">
        <f>+'[4] POS TRAZADORES POR IPS'!$CY$183+'[4] NO POS POR IPS'!$DA$183</f>
        <v>47</v>
      </c>
      <c r="R22" s="21">
        <f t="shared" si="6"/>
        <v>4.327808471454881</v>
      </c>
      <c r="S22" s="20">
        <f>+'[4] POS TRAZADORES POR IPS'!$CU$183+'[4] NO POS POR IPS'!$GE$183</f>
        <v>47</v>
      </c>
      <c r="T22" s="22">
        <f t="shared" si="10"/>
        <v>4.327808471454881</v>
      </c>
      <c r="U22" s="20">
        <f>+'[4] POS TRAZADORES POR IPS'!$DP$183+'[4] NO POS POR IPS'!$DR$183</f>
        <v>50</v>
      </c>
      <c r="V22" s="21">
        <f t="shared" si="7"/>
        <v>4.6040515653775325</v>
      </c>
      <c r="W22" s="20">
        <f>+'[4] POS TRAZADORES POR IPS'!$EH$183+'[4] NO POS POR IPS'!$CH$183</f>
        <v>49</v>
      </c>
      <c r="X22" s="16">
        <f t="shared" si="9"/>
        <v>4.511970534069982</v>
      </c>
      <c r="Y22" s="24">
        <v>1169</v>
      </c>
      <c r="Z22" s="20">
        <f>+'[4] POS TRAZADORES POR IPS'!$DC$183+'[4] NO POS POR IPS'!$DE$183</f>
        <v>33</v>
      </c>
      <c r="AA22" s="16">
        <f t="shared" si="8"/>
        <v>2.8229255774165956</v>
      </c>
    </row>
    <row r="23" spans="1:27" ht="19.5" customHeight="1">
      <c r="A23" s="17">
        <v>15</v>
      </c>
      <c r="B23" s="18" t="s">
        <v>36</v>
      </c>
      <c r="C23" s="19">
        <v>3100</v>
      </c>
      <c r="D23" s="20">
        <f>+'[4] POS TRAZADORES POR IPS'!$R$196+'[4] POS TRAZADORES POR IPS'!$AW$196+'[4] NO POS POR IPS'!$F$196+'[4] NO POS POR IPS'!$K$196</f>
        <v>362</v>
      </c>
      <c r="E23" s="21">
        <f t="shared" si="0"/>
        <v>11.67741935483871</v>
      </c>
      <c r="F23" s="20">
        <f>+'[4] POS TRAZADORES POR IPS'!$BV$196+'[4] NO POS POR IPS'!$F$196+'[4] NO POS POR IPS'!$K$196</f>
        <v>362</v>
      </c>
      <c r="G23" s="21">
        <f t="shared" si="1"/>
        <v>11.67741935483871</v>
      </c>
      <c r="H23" s="20">
        <f>+'[4] POS TRAZADORES POR IPS'!$K$196</f>
        <v>0</v>
      </c>
      <c r="I23" s="21">
        <f t="shared" si="2"/>
        <v>0</v>
      </c>
      <c r="J23" s="20">
        <f>+'[4] POS TRAZADORES POR IPS'!$BV$196+'[4] POS  OTRAS POR IPS'!$AA$196+'[4] NO POS POR IPS'!$K$196</f>
        <v>362</v>
      </c>
      <c r="K23" s="22">
        <f t="shared" si="3"/>
        <v>11.67741935483871</v>
      </c>
      <c r="L23" s="20">
        <f>+'[4] POS TRAZADORES POR IPS'!$BV$196+'[4] NO POS POR IPS'!$F$196+'[4] NO POS POR IPS'!$K$196</f>
        <v>362</v>
      </c>
      <c r="M23" s="23">
        <f t="shared" si="4"/>
        <v>11.67741935483871</v>
      </c>
      <c r="N23" s="20">
        <f>+'[4] POS TRAZADORES POR IPS'!$CA$196+'[4] POS TRAZADORES POR IPS'!$CC$196+'[4] POS TRAZADORES POR IPS'!$CE$196+'[4] POS TRAZADORES POR IPS'!$CH$196+'[4] POS TRAZADORES POR IPS'!$CK$196+'[4] POS TRAZADORES POR IPS'!$CN$196+'[4] NO POS POR IPS'!$GP$196+'[4] NO POS POR IPS'!$GS$196+'[4] NO POS POR IPS'!$GV$196+'[4] NO POS POR IPS'!$GY$196</f>
        <v>226</v>
      </c>
      <c r="O23" s="16">
        <f t="shared" si="5"/>
        <v>7.290322580645161</v>
      </c>
      <c r="P23" s="24">
        <v>3100</v>
      </c>
      <c r="Q23" s="20">
        <f>+'[4] POS TRAZADORES POR IPS'!$CY$196+'[4] NO POS POR IPS'!$DA$196</f>
        <v>209</v>
      </c>
      <c r="R23" s="21">
        <f t="shared" si="6"/>
        <v>6.741935483870968</v>
      </c>
      <c r="S23" s="20">
        <f>+'[4] POS TRAZADORES POR IPS'!$CU$196+'[4] NO POS POR IPS'!$GE$196</f>
        <v>212</v>
      </c>
      <c r="T23" s="22">
        <f t="shared" si="10"/>
        <v>6.838709677419355</v>
      </c>
      <c r="U23" s="20">
        <f>+'[4] POS TRAZADORES POR IPS'!$DP$196+'[4] NO POS POR IPS'!$DR$196</f>
        <v>224</v>
      </c>
      <c r="V23" s="21">
        <f t="shared" si="7"/>
        <v>7.225806451612903</v>
      </c>
      <c r="W23" s="20">
        <f>+'[4] POS TRAZADORES POR IPS'!$EH$196+'[4] NO POS POR IPS'!$CH$196</f>
        <v>215</v>
      </c>
      <c r="X23" s="16">
        <f t="shared" si="9"/>
        <v>6.935483870967742</v>
      </c>
      <c r="Y23" s="24">
        <v>2800</v>
      </c>
      <c r="Z23" s="20">
        <f>+'[4] POS TRAZADORES POR IPS'!$DC$196+'[4] NO POS POR IPS'!$DE$196</f>
        <v>242</v>
      </c>
      <c r="AA23" s="16">
        <f t="shared" si="8"/>
        <v>8.642857142857142</v>
      </c>
    </row>
    <row r="24" spans="1:27" ht="19.5" customHeight="1">
      <c r="A24" s="17">
        <v>16</v>
      </c>
      <c r="B24" s="18" t="s">
        <v>37</v>
      </c>
      <c r="C24" s="19">
        <v>5711</v>
      </c>
      <c r="D24" s="20">
        <f>+'[4] POS TRAZADORES POR IPS'!$R$209+'[4] POS TRAZADORES POR IPS'!$AW$209+'[4] NO POS POR IPS'!$F$209+'[4] NO POS POR IPS'!$K$209</f>
        <v>494</v>
      </c>
      <c r="E24" s="21">
        <f t="shared" si="0"/>
        <v>8.649973734897566</v>
      </c>
      <c r="F24" s="20">
        <f>+'[4] POS TRAZADORES POR IPS'!$BV$209+'[4] NO POS POR IPS'!$F$209+'[4] NO POS POR IPS'!$K$209</f>
        <v>494</v>
      </c>
      <c r="G24" s="21">
        <f t="shared" si="1"/>
        <v>8.649973734897566</v>
      </c>
      <c r="H24" s="20">
        <f>+'[4] POS TRAZADORES POR IPS'!$K$209</f>
        <v>420</v>
      </c>
      <c r="I24" s="21">
        <f t="shared" si="2"/>
        <v>7.354228681491858</v>
      </c>
      <c r="J24" s="20">
        <f>+'[4] POS TRAZADORES POR IPS'!$BV$209+'[4] POS  OTRAS POR IPS'!$AA$209+'[4] NO POS POR IPS'!$K$209</f>
        <v>494</v>
      </c>
      <c r="K24" s="22">
        <f t="shared" si="3"/>
        <v>8.649973734897566</v>
      </c>
      <c r="L24" s="20">
        <f>+'[4] POS TRAZADORES POR IPS'!$BV$209+'[4] NO POS POR IPS'!$F$209+'[4] NO POS POR IPS'!$K$209</f>
        <v>494</v>
      </c>
      <c r="M24" s="23">
        <f t="shared" si="4"/>
        <v>8.649973734897566</v>
      </c>
      <c r="N24" s="20">
        <f>+'[4] POS TRAZADORES POR IPS'!$CA$209+'[4] POS TRAZADORES POR IPS'!$CC$209+'[4] POS TRAZADORES POR IPS'!$CE$209+'[4] POS TRAZADORES POR IPS'!$CH$209+'[4] POS TRAZADORES POR IPS'!$CK$209+'[4] POS TRAZADORES POR IPS'!$CN$209+'[4] NO POS POR IPS'!$GP$209+'[4] NO POS POR IPS'!$GS$209+'[4] NO POS POR IPS'!$GV$209+'[4] NO POS POR IPS'!$GY$209</f>
        <v>474</v>
      </c>
      <c r="O24" s="16">
        <f t="shared" si="5"/>
        <v>8.29977236911224</v>
      </c>
      <c r="P24" s="24">
        <v>5528</v>
      </c>
      <c r="Q24" s="20">
        <f>+'[4] POS TRAZADORES POR IPS'!$CY$209+'[4] NO POS POR IPS'!$DA$209</f>
        <v>337</v>
      </c>
      <c r="R24" s="21">
        <f t="shared" si="6"/>
        <v>6.096237337192474</v>
      </c>
      <c r="S24" s="20">
        <f>+'[4] POS TRAZADORES POR IPS'!$CU$209+'[4] NO POS POR IPS'!$GE$209</f>
        <v>342</v>
      </c>
      <c r="T24" s="22">
        <f t="shared" si="10"/>
        <v>6.186685962373372</v>
      </c>
      <c r="U24" s="20">
        <f>+'[4] POS TRAZADORES POR IPS'!$DP$209+'[4] NO POS POR IPS'!$DR$209</f>
        <v>349</v>
      </c>
      <c r="V24" s="21">
        <f t="shared" si="7"/>
        <v>6.313314037626628</v>
      </c>
      <c r="W24" s="20">
        <f>+'[4] POS TRAZADORES POR IPS'!$EH$209+'[4] NO POS POR IPS'!$CH$209</f>
        <v>355</v>
      </c>
      <c r="X24" s="16">
        <f t="shared" si="9"/>
        <v>6.421852387843705</v>
      </c>
      <c r="Y24" s="24">
        <v>5400</v>
      </c>
      <c r="Z24" s="20">
        <f>+'[4] POS TRAZADORES POR IPS'!$DC$209+'[4] NO POS POR IPS'!$DE$209</f>
        <v>293</v>
      </c>
      <c r="AA24" s="16">
        <f t="shared" si="8"/>
        <v>5.425925925925926</v>
      </c>
    </row>
    <row r="25" spans="1:27" ht="19.5" customHeight="1">
      <c r="A25" s="17">
        <v>17</v>
      </c>
      <c r="B25" s="18" t="s">
        <v>38</v>
      </c>
      <c r="C25" s="19">
        <v>149</v>
      </c>
      <c r="D25" s="20">
        <f>+'[6] POS TRAZADORES POR IPS'!$R$222</f>
        <v>7</v>
      </c>
      <c r="E25" s="21">
        <f t="shared" si="0"/>
        <v>4.697986577181208</v>
      </c>
      <c r="F25" s="20">
        <f>+'[6] POS TRAZADORES POR IPS'!$BV$222</f>
        <v>7</v>
      </c>
      <c r="G25" s="21">
        <f t="shared" si="1"/>
        <v>4.697986577181208</v>
      </c>
      <c r="H25" s="20">
        <f>+'[6] POS TRAZADORES POR IPS'!$K$222</f>
        <v>0</v>
      </c>
      <c r="I25" s="21">
        <f t="shared" si="2"/>
        <v>0</v>
      </c>
      <c r="J25" s="20">
        <f>+'[6] POS TRAZADORES POR IPS'!$BV$222</f>
        <v>7</v>
      </c>
      <c r="K25" s="22">
        <f t="shared" si="3"/>
        <v>4.697986577181208</v>
      </c>
      <c r="L25" s="20">
        <f>+'[6] POS TRAZADORES POR IPS'!$BV$222</f>
        <v>7</v>
      </c>
      <c r="M25" s="23">
        <f t="shared" si="4"/>
        <v>4.697986577181208</v>
      </c>
      <c r="N25" s="20">
        <f>+'[6] POS TRAZADORES POR IPS'!$CA$222+'[6] POS TRAZADORES POR IPS'!$CC$222+'[6] POS TRAZADORES POR IPS'!$CE$222+'[6] POS TRAZADORES POR IPS'!$CH$222+'[6] POS TRAZADORES POR IPS'!$CK$222+'[6] POS TRAZADORES POR IPS'!$CN$222</f>
        <v>7</v>
      </c>
      <c r="O25" s="16">
        <f t="shared" si="5"/>
        <v>4.697986577181208</v>
      </c>
      <c r="P25" s="24">
        <v>172</v>
      </c>
      <c r="Q25" s="20">
        <f>+'[6] POS TRAZADORES POR IPS'!$CY$222</f>
        <v>14</v>
      </c>
      <c r="R25" s="21">
        <f t="shared" si="6"/>
        <v>8.13953488372093</v>
      </c>
      <c r="S25" s="20">
        <f>+'[6] POS TRAZADORES POR IPS'!$CU$222</f>
        <v>14</v>
      </c>
      <c r="T25" s="22">
        <f t="shared" si="10"/>
        <v>8.13953488372093</v>
      </c>
      <c r="U25" s="20">
        <f>+'[6] POS TRAZADORES POR IPS'!$DP$222</f>
        <v>14</v>
      </c>
      <c r="V25" s="21">
        <f t="shared" si="7"/>
        <v>8.13953488372093</v>
      </c>
      <c r="W25" s="20">
        <f>+'[6] POS TRAZADORES POR IPS'!$EH$222</f>
        <v>14</v>
      </c>
      <c r="X25" s="16">
        <f t="shared" si="9"/>
        <v>8.13953488372093</v>
      </c>
      <c r="Y25" s="24">
        <v>300</v>
      </c>
      <c r="Z25" s="20">
        <f>+'[6] POS TRAZADORES POR IPS'!$DC$222</f>
        <v>6</v>
      </c>
      <c r="AA25" s="16">
        <f t="shared" si="8"/>
        <v>2</v>
      </c>
    </row>
    <row r="26" spans="1:27" ht="19.5" customHeight="1">
      <c r="A26" s="17">
        <v>18</v>
      </c>
      <c r="B26" s="18" t="s">
        <v>39</v>
      </c>
      <c r="C26" s="19">
        <v>7475</v>
      </c>
      <c r="D26" s="20">
        <f>+'[4] POS TRAZADORES POR IPS'!$R$235+'[4] POS TRAZADORES POR IPS'!$AW$235+'[4] NO POS POR IPS'!$F$235+'[4] NO POS POR IPS'!$K$235</f>
        <v>569</v>
      </c>
      <c r="E26" s="21">
        <f t="shared" si="0"/>
        <v>7.6120401337792645</v>
      </c>
      <c r="F26" s="20">
        <f>+'[4] POS TRAZADORES POR IPS'!$BV$235+'[4] NO POS POR IPS'!$F$235+'[4] NO POS POR IPS'!$K$235</f>
        <v>579</v>
      </c>
      <c r="G26" s="21">
        <f t="shared" si="1"/>
        <v>7.745819397993311</v>
      </c>
      <c r="H26" s="20">
        <f>+'[4] POS TRAZADORES POR IPS'!$K$235</f>
        <v>378</v>
      </c>
      <c r="I26" s="21">
        <f t="shared" si="2"/>
        <v>5.05685618729097</v>
      </c>
      <c r="J26" s="20">
        <f>+'[4] POS TRAZADORES POR IPS'!$BV$235+'[4] POS  OTRAS POR IPS'!$AA$235+'[4] NO POS POR IPS'!$K$235</f>
        <v>579</v>
      </c>
      <c r="K26" s="22">
        <f t="shared" si="3"/>
        <v>7.745819397993311</v>
      </c>
      <c r="L26" s="20">
        <f>+'[4] POS TRAZADORES POR IPS'!$BV$235+'[4] NO POS POR IPS'!$F$235+'[4] NO POS POR IPS'!$K$235</f>
        <v>579</v>
      </c>
      <c r="M26" s="23">
        <f t="shared" si="4"/>
        <v>7.745819397993311</v>
      </c>
      <c r="N26" s="20">
        <f>+'[4] POS TRAZADORES POR IPS'!$CA$235+'[4] POS TRAZADORES POR IPS'!$CC$235+'[4] POS TRAZADORES POR IPS'!$CE$235+'[4] POS TRAZADORES POR IPS'!$CH$235+'[4] POS TRAZADORES POR IPS'!$CK$235+'[4] POS TRAZADORES POR IPS'!$CN$235+'[4] NO POS POR IPS'!$GP$235+'[4] NO POS POR IPS'!$GS$235+'[4] NO POS POR IPS'!$GV$235+'[4] NO POS POR IPS'!$GY$235</f>
        <v>656</v>
      </c>
      <c r="O26" s="16">
        <f t="shared" si="5"/>
        <v>8.775919732441471</v>
      </c>
      <c r="P26" s="24">
        <v>7298</v>
      </c>
      <c r="Q26" s="20">
        <f>+'[4] POS TRAZADORES POR IPS'!$CY$235+'[4] NO POS POR IPS'!$DA$235</f>
        <v>397</v>
      </c>
      <c r="R26" s="21">
        <f t="shared" si="6"/>
        <v>5.439846533296794</v>
      </c>
      <c r="S26" s="20">
        <f>+'[4] POS TRAZADORES POR IPS'!$CU$235+'[4] NO POS POR IPS'!$GE$235</f>
        <v>397</v>
      </c>
      <c r="T26" s="22">
        <f t="shared" si="10"/>
        <v>5.439846533296794</v>
      </c>
      <c r="U26" s="20">
        <f>+'[4] POS TRAZADORES POR IPS'!$DP$235+'[4] NO POS POR IPS'!$DR$235</f>
        <v>456</v>
      </c>
      <c r="V26" s="21">
        <f t="shared" si="7"/>
        <v>6.2482872019731435</v>
      </c>
      <c r="W26" s="20">
        <f>+'[4] POS TRAZADORES POR IPS'!$EH$235+'[4] NO POS POR IPS'!$CH$235</f>
        <v>411</v>
      </c>
      <c r="X26" s="16">
        <f t="shared" si="9"/>
        <v>5.631679912304741</v>
      </c>
      <c r="Y26" s="24">
        <v>7500</v>
      </c>
      <c r="Z26" s="20">
        <f>+'[4] POS TRAZADORES POR IPS'!$DC$235+'[4] NO POS POR IPS'!$DE$235</f>
        <v>381</v>
      </c>
      <c r="AA26" s="16">
        <f t="shared" si="8"/>
        <v>5.08</v>
      </c>
    </row>
    <row r="27" spans="1:27" ht="19.5" customHeight="1">
      <c r="A27" s="17">
        <v>19</v>
      </c>
      <c r="B27" s="18" t="s">
        <v>40</v>
      </c>
      <c r="C27" s="19">
        <v>11352</v>
      </c>
      <c r="D27" s="20">
        <f>+'[4] POS TRAZADORES POR IPS'!$R$248+'[4] POS TRAZADORES POR IPS'!$AW$248</f>
        <v>1091</v>
      </c>
      <c r="E27" s="21">
        <f t="shared" si="0"/>
        <v>9.610641296687808</v>
      </c>
      <c r="F27" s="20">
        <f>+'[4] POS TRAZADORES POR IPS'!$BV$248</f>
        <v>1092</v>
      </c>
      <c r="G27" s="21">
        <f t="shared" si="1"/>
        <v>9.619450317124736</v>
      </c>
      <c r="H27" s="20">
        <f>+'[4] POS TRAZADORES POR IPS'!$K$248</f>
        <v>578</v>
      </c>
      <c r="I27" s="21">
        <f t="shared" si="2"/>
        <v>5.091613812544045</v>
      </c>
      <c r="J27" s="20">
        <f>+'[4] POS TRAZADORES POR IPS'!$BV$248+'[4] POS  OTRAS POR IPS'!$AA$248</f>
        <v>1092</v>
      </c>
      <c r="K27" s="22">
        <f t="shared" si="3"/>
        <v>9.619450317124736</v>
      </c>
      <c r="L27" s="20">
        <f>+'[4] POS TRAZADORES POR IPS'!$BV$248</f>
        <v>1092</v>
      </c>
      <c r="M27" s="23">
        <f t="shared" si="4"/>
        <v>9.619450317124736</v>
      </c>
      <c r="N27" s="20">
        <f>+'[4] POS TRAZADORES POR IPS'!$CA$248+'[4] POS TRAZADORES POR IPS'!$CC$248+'[4] POS TRAZADORES POR IPS'!$CE$248+'[4] POS TRAZADORES POR IPS'!$CH$248+'[4] POS TRAZADORES POR IPS'!$CK$248+'[4] POS TRAZADORES POR IPS'!$CN$248</f>
        <v>904</v>
      </c>
      <c r="O27" s="16">
        <f t="shared" si="5"/>
        <v>7.963354474982382</v>
      </c>
      <c r="P27" s="24">
        <v>12001</v>
      </c>
      <c r="Q27" s="20">
        <f>+'[4] POS TRAZADORES POR IPS'!$CY$248</f>
        <v>724</v>
      </c>
      <c r="R27" s="21">
        <f t="shared" si="6"/>
        <v>6.0328305974502126</v>
      </c>
      <c r="S27" s="20">
        <f>+'[4] POS TRAZADORES POR IPS'!$CU$248</f>
        <v>727</v>
      </c>
      <c r="T27" s="22">
        <f t="shared" si="10"/>
        <v>6.057828514290476</v>
      </c>
      <c r="U27" s="20">
        <f>+'[4] POS TRAZADORES POR IPS'!$DP$248</f>
        <v>760</v>
      </c>
      <c r="V27" s="21">
        <f t="shared" si="7"/>
        <v>6.332805599533372</v>
      </c>
      <c r="W27" s="20">
        <f>+'[4] POS TRAZADORES POR IPS'!$EH$248</f>
        <v>745</v>
      </c>
      <c r="X27" s="16">
        <f t="shared" si="9"/>
        <v>6.207816015332056</v>
      </c>
      <c r="Y27" s="24">
        <v>12500</v>
      </c>
      <c r="Z27" s="20">
        <f>+'[4] POS TRAZADORES POR IPS'!$DC$248</f>
        <v>627</v>
      </c>
      <c r="AA27" s="16">
        <f t="shared" si="8"/>
        <v>5.016</v>
      </c>
    </row>
    <row r="28" spans="1:27" ht="19.5" customHeight="1">
      <c r="A28" s="17">
        <v>20</v>
      </c>
      <c r="B28" s="18" t="s">
        <v>41</v>
      </c>
      <c r="C28" s="19">
        <v>57</v>
      </c>
      <c r="D28" s="25">
        <f>+'[4] POS TRAZADORES POR IPS'!$R$261+'[4] POS TRAZADORES POR IPS'!$AW$261</f>
        <v>1</v>
      </c>
      <c r="E28" s="21">
        <f t="shared" si="0"/>
        <v>1.7543859649122806</v>
      </c>
      <c r="F28" s="25">
        <f>+'[4] POS TRAZADORES POR IPS'!$BV$261</f>
        <v>1</v>
      </c>
      <c r="G28" s="21">
        <f t="shared" si="1"/>
        <v>1.7543859649122806</v>
      </c>
      <c r="H28" s="25">
        <f>+'[4] POS TRAZADORES POR IPS'!$K$261</f>
        <v>0</v>
      </c>
      <c r="I28" s="21">
        <f t="shared" si="2"/>
        <v>0</v>
      </c>
      <c r="J28" s="25">
        <f>+'[4] POS TRAZADORES POR IPS'!$BV$261+'[4] POS  OTRAS POR IPS'!$AA$261</f>
        <v>1</v>
      </c>
      <c r="K28" s="22">
        <f t="shared" si="3"/>
        <v>1.7543859649122806</v>
      </c>
      <c r="L28" s="25">
        <f>+'[4] POS TRAZADORES POR IPS'!$BV$261</f>
        <v>1</v>
      </c>
      <c r="M28" s="23">
        <f t="shared" si="4"/>
        <v>1.7543859649122806</v>
      </c>
      <c r="N28" s="25">
        <f>+'[4] POS TRAZADORES POR IPS'!$CA$261+'[4] POS TRAZADORES POR IPS'!$CC$261+'[4] POS TRAZADORES POR IPS'!$CE$261+'[4] POS TRAZADORES POR IPS'!$CH$261+'[4] POS TRAZADORES POR IPS'!$CK$261+'[4] POS TRAZADORES POR IPS'!$CN$261</f>
        <v>2</v>
      </c>
      <c r="O28" s="16">
        <f t="shared" si="5"/>
        <v>3.508771929824561</v>
      </c>
      <c r="P28" s="24">
        <v>65</v>
      </c>
      <c r="Q28" s="25">
        <f>+'[4] POS TRAZADORES POR IPS'!$CY$261</f>
        <v>5</v>
      </c>
      <c r="R28" s="21">
        <f t="shared" si="6"/>
        <v>7.6923076923076925</v>
      </c>
      <c r="S28" s="25">
        <f>+'[4] POS TRAZADORES POR IPS'!$CU$261</f>
        <v>5</v>
      </c>
      <c r="T28" s="22">
        <f t="shared" si="10"/>
        <v>7.6923076923076925</v>
      </c>
      <c r="U28" s="25">
        <f>+'[4] POS TRAZADORES POR IPS'!$DP$261</f>
        <v>5</v>
      </c>
      <c r="V28" s="21">
        <f t="shared" si="7"/>
        <v>7.6923076923076925</v>
      </c>
      <c r="W28" s="25">
        <f>+'[4] POS TRAZADORES POR IPS'!$EH$261</f>
        <v>5</v>
      </c>
      <c r="X28" s="26">
        <f t="shared" si="9"/>
        <v>7.6923076923076925</v>
      </c>
      <c r="Y28" s="24">
        <v>100</v>
      </c>
      <c r="Z28" s="25">
        <f>+'[4] POS TRAZADORES POR IPS'!$DC$261</f>
        <v>0</v>
      </c>
      <c r="AA28" s="16">
        <f t="shared" si="8"/>
        <v>0</v>
      </c>
    </row>
    <row r="29" spans="1:27" s="29" customFormat="1" ht="19.5" customHeight="1">
      <c r="A29" s="75"/>
      <c r="B29" s="76" t="s">
        <v>42</v>
      </c>
      <c r="C29" s="77">
        <f>SUM(C9:C28)</f>
        <v>121477</v>
      </c>
      <c r="D29" s="78">
        <f>SUM(D9:D28)</f>
        <v>10282</v>
      </c>
      <c r="E29" s="79">
        <f t="shared" si="0"/>
        <v>8.464153708109354</v>
      </c>
      <c r="F29" s="80">
        <f>SUM(F9:F28)</f>
        <v>10293</v>
      </c>
      <c r="G29" s="79">
        <f t="shared" si="1"/>
        <v>8.473208920207117</v>
      </c>
      <c r="H29" s="80">
        <f>SUM(H9:H28)</f>
        <v>9797</v>
      </c>
      <c r="I29" s="79">
        <f t="shared" si="2"/>
        <v>8.06490117470797</v>
      </c>
      <c r="J29" s="80">
        <f>SUM(J9:J28)</f>
        <v>10263</v>
      </c>
      <c r="K29" s="79">
        <f t="shared" si="3"/>
        <v>8.448512887213218</v>
      </c>
      <c r="L29" s="80">
        <f>SUM(L9:L28)</f>
        <v>10293</v>
      </c>
      <c r="M29" s="79">
        <f t="shared" si="4"/>
        <v>8.473208920207117</v>
      </c>
      <c r="N29" s="80">
        <f>SUM(N9:N28)</f>
        <v>9708</v>
      </c>
      <c r="O29" s="79">
        <f t="shared" si="5"/>
        <v>7.991636276826066</v>
      </c>
      <c r="P29" s="81">
        <f>SUM(P9:P28)</f>
        <v>120626</v>
      </c>
      <c r="Q29" s="78">
        <f>SUM(Q9:Q28)</f>
        <v>7402</v>
      </c>
      <c r="R29" s="79">
        <f t="shared" si="6"/>
        <v>6.136322185930065</v>
      </c>
      <c r="S29" s="78">
        <f>SUM(S9:S28)</f>
        <v>7395</v>
      </c>
      <c r="T29" s="79">
        <f>+S29*100/P29</f>
        <v>6.13051912523005</v>
      </c>
      <c r="U29" s="78">
        <f>SUM(U9:U28)</f>
        <v>7839</v>
      </c>
      <c r="V29" s="79">
        <f t="shared" si="7"/>
        <v>6.498598975345282</v>
      </c>
      <c r="W29" s="77">
        <f>SUM(W9:W28)</f>
        <v>7664</v>
      </c>
      <c r="X29" s="82">
        <f>+W29*100/P29</f>
        <v>6.353522457844909</v>
      </c>
      <c r="Y29" s="81">
        <f>SUM(Y9:Y28)</f>
        <v>118833</v>
      </c>
      <c r="Z29" s="78">
        <f>SUM(Z9:Z28)</f>
        <v>6321</v>
      </c>
      <c r="AA29" s="79">
        <f t="shared" si="8"/>
        <v>5.319229506955138</v>
      </c>
    </row>
    <row r="30" ht="16.5" customHeight="1">
      <c r="A30" s="30" t="s">
        <v>43</v>
      </c>
    </row>
    <row r="31" ht="16.5" customHeight="1">
      <c r="A31" s="30" t="s">
        <v>44</v>
      </c>
    </row>
    <row r="32" spans="1:26" s="42" customFormat="1" ht="16.5" customHeight="1" hidden="1">
      <c r="A32" s="31"/>
      <c r="D32" s="43">
        <f>+'[1] POS TRAZADORES POR IPS'!$R$274+'[1] POS TRAZADORES POR IPS'!$AW$274+'[1] NO POS POR IPS'!$F$274+'[1] NO POS POR IPS'!$K$274</f>
        <v>8864</v>
      </c>
      <c r="F32" s="44">
        <f>+'[1] POS TRAZADORES POR IPS'!$BV$274+'[1] NO POS POR IPS'!$F$274+'[1] NO POS POR IPS'!$K$274</f>
        <v>8863</v>
      </c>
      <c r="H32" s="44">
        <f>+'[1] POS TRAZADORES POR IPS'!$K$274</f>
        <v>9409</v>
      </c>
      <c r="J32" s="44">
        <f>+'[1] POS TRAZADORES POR IPS'!$BV$274+'[1] POS  OTRAS POR IPS'!$AA$274+'[1] NO POS POR IPS'!$K$274</f>
        <v>8847</v>
      </c>
      <c r="L32" s="44">
        <f>+'[1] POS TRAZADORES POR IPS'!$BV$274+'[1] NO POS POR IPS'!$F$274+'[1] NO POS POR IPS'!$K$274</f>
        <v>8863</v>
      </c>
      <c r="N32" s="44">
        <f>+'[1] POS TRAZADORES POR IPS'!$CB$274+'[1] POS TRAZADORES POR IPS'!$CD$274+'[1] POS TRAZADORES POR IPS'!$CG$274+'[1] POS TRAZADORES POR IPS'!$CJ$274+'[1] POS TRAZADORES POR IPS'!$CM$274+'[1] NO POS POR IPS'!$GO$274+'[1] NO POS POR IPS'!$GR$274+'[1] NO POS POR IPS'!$GU$274+'[1] NO POS POR IPS'!$GX$274</f>
        <v>9717</v>
      </c>
      <c r="Q32" s="44">
        <f>+'[1] POS TRAZADORES POR IPS'!$CX$274+'[1] NO POS POR IPS'!$DA$274</f>
        <v>9936</v>
      </c>
      <c r="S32" s="44">
        <f>+'[1] POS TRAZADORES POR IPS'!$CT$274+'[1] NO POS POR IPS'!$GE$274</f>
        <v>10117</v>
      </c>
      <c r="U32" s="44">
        <f>+'[1] POS TRAZADORES POR IPS'!$DO$274+'[1] NO POS POR IPS'!$DR$274</f>
        <v>11266</v>
      </c>
      <c r="W32" s="44">
        <f>+'[1] POS TRAZADORES POR IPS'!$EG$274+'[1] NO POS POR IPS'!$CH$274</f>
        <v>10349</v>
      </c>
      <c r="Z32" s="44">
        <f>+'[1] POS TRAZADORES POR IPS'!$DB$274+'[1] NO POS POR IPS'!$DE$274</f>
        <v>11259</v>
      </c>
    </row>
    <row r="33" spans="1:27" s="42" customFormat="1" ht="16.5" customHeight="1" hidden="1">
      <c r="A33" s="63"/>
      <c r="B33" s="64"/>
      <c r="C33" s="64"/>
      <c r="D33" s="64">
        <f>+'[2] POS TRAZADORES POR IPS'!$R$274+'[2] POS TRAZADORES POR IPS'!$AW$274+'[2] NO POS POR IPS'!$F$274+'[2] NO POS POR IPS'!$K$274</f>
        <v>9501</v>
      </c>
      <c r="E33" s="64"/>
      <c r="F33" s="64">
        <f>+'[2] POS TRAZADORES POR IPS'!$BV$274+'[2] NO POS POR IPS'!$F$274+'[2] NO POS POR IPS'!$K$274</f>
        <v>9463</v>
      </c>
      <c r="G33" s="64"/>
      <c r="H33" s="64">
        <f>+'[2] POS TRAZADORES POR IPS'!$K$274</f>
        <v>9660</v>
      </c>
      <c r="I33" s="64"/>
      <c r="J33" s="64">
        <f>+'[2] POS TRAZADORES POR IPS'!$BV$274+'[2] POS  OTRAS POR IPS'!$AA$274+'[2] NO POS POR IPS'!$K$274+'[2] NO POS POR IPS'!$CQ$274</f>
        <v>9452</v>
      </c>
      <c r="K33" s="64"/>
      <c r="L33" s="64">
        <f>+'[2] POS TRAZADORES POR IPS'!$BV$274+'[2] NO POS POR IPS'!$F$274+'[2] NO POS POR IPS'!$K$274</f>
        <v>9463</v>
      </c>
      <c r="M33" s="64"/>
      <c r="N33" s="64">
        <f>+'[2] POS TRAZADORES POR IPS'!$CA$274+'[2] POS TRAZADORES POR IPS'!$CC$274+'[2] POS TRAZADORES POR IPS'!$CE$274+'[2] POS TRAZADORES POR IPS'!$CH$274+'[2] POS TRAZADORES POR IPS'!$CK$274+'[2] POS TRAZADORES POR IPS'!$CN$274+'[2] NO POS POR IPS'!$GP$274+'[2] NO POS POR IPS'!$GS$274+'[2] NO POS POR IPS'!$GV$274+'[2] NO POS POR IPS'!$GY$274</f>
        <v>10595</v>
      </c>
      <c r="O33" s="64"/>
      <c r="P33" s="64"/>
      <c r="Q33" s="64">
        <f>+'[2] POS TRAZADORES POR IPS'!$CY$274+'[2] NO POS POR IPS'!$DA$274</f>
        <v>9717</v>
      </c>
      <c r="R33" s="64"/>
      <c r="S33" s="64">
        <f>+'[2] POS TRAZADORES POR IPS'!$CU$274+'[2] NO POS POR IPS'!$GE$274</f>
        <v>9748</v>
      </c>
      <c r="T33" s="64"/>
      <c r="U33" s="64">
        <f>+'[2] NO POS POR IPS'!$DR$274+'[2] POS TRAZADORES POR IPS'!$DP$274</f>
        <v>11022</v>
      </c>
      <c r="V33" s="64"/>
      <c r="W33" s="64">
        <f>+'[2] POS TRAZADORES POR IPS'!$EH$274+'[2] NO POS POR IPS'!$CH$274</f>
        <v>10067</v>
      </c>
      <c r="X33" s="64"/>
      <c r="Y33" s="64"/>
      <c r="Z33" s="64">
        <f>+'[2] POS TRAZADORES POR IPS'!$DC$274+'[2] NO POS POR IPS'!$DE$274</f>
        <v>11732</v>
      </c>
      <c r="AA33" s="64"/>
    </row>
    <row r="34" spans="1:26" ht="18" customHeight="1">
      <c r="A34" s="31" t="s">
        <v>87</v>
      </c>
      <c r="Z34" s="45"/>
    </row>
    <row r="35" spans="1:27" ht="16.5" customHeight="1">
      <c r="A35" s="91"/>
      <c r="B35" s="91"/>
      <c r="C35" s="91"/>
      <c r="D35" s="44">
        <f>+'[6] POS TRAZADORES POR IPS'!$R$274+'[6] POS TRAZADORES POR IPS'!$AW$274+'[6] NO POS POR IPS'!$F$274+'[6] NO POS POR IPS'!$K$274</f>
        <v>10282</v>
      </c>
      <c r="E35" s="44"/>
      <c r="F35" s="44">
        <f>+'[4] POS TRAZADORES POR IPS'!$BV$274+'[4] NO POS POR IPS'!$F$274+'[4] NO POS POR IPS'!$K$274</f>
        <v>10286</v>
      </c>
      <c r="G35" s="44"/>
      <c r="H35" s="44">
        <f>+'[4] POS TRAZADORES POR IPS'!$K$274</f>
        <v>9797</v>
      </c>
      <c r="I35" s="44"/>
      <c r="J35" s="44">
        <f>+'[4] POS TRAZADORES POR IPS'!$BV$274+'[4] POS  OTRAS POR IPS'!$AA$274+'[4] NO POS POR IPS'!$K$274</f>
        <v>10256</v>
      </c>
      <c r="K35" s="44"/>
      <c r="L35" s="44">
        <f>+'[4] POS TRAZADORES POR IPS'!$BV$274+'[4] NO POS POR IPS'!$F$274+'[4] NO POS POR IPS'!$K$274</f>
        <v>10286</v>
      </c>
      <c r="M35" s="44"/>
      <c r="N35" s="44">
        <f>+'[4] POS TRAZADORES POR IPS'!$CA$274+'[4] POS TRAZADORES POR IPS'!$CC$274+'[4] POS TRAZADORES POR IPS'!$CE$274+'[4] POS TRAZADORES POR IPS'!$CH$274+'[4] POS TRAZADORES POR IPS'!$CK$274+'[4] POS TRAZADORES POR IPS'!$CN$274+'[4] NO POS POR IPS'!$GP$274+'[4] NO POS POR IPS'!$GS$274+'[4] NO POS POR IPS'!$GV$274+'[4] NO POS POR IPS'!$GY$274</f>
        <v>9701</v>
      </c>
      <c r="O35" s="44"/>
      <c r="P35" s="44"/>
      <c r="Q35" s="44">
        <f>+'[4] POS TRAZADORES POR IPS'!$CY$274+'[4] NO POS POR IPS'!$DA$274</f>
        <v>7388</v>
      </c>
      <c r="R35" s="44"/>
      <c r="S35" s="44">
        <f>+'[4] POS TRAZADORES POR IPS'!$CU$274+'[4] NO POS POR IPS'!$GE$274</f>
        <v>7381</v>
      </c>
      <c r="T35" s="44"/>
      <c r="U35" s="44">
        <f>+'[4] POS TRAZADORES POR IPS'!$DP$274+'[4] NO POS POR IPS'!$DR$274</f>
        <v>7825</v>
      </c>
      <c r="V35" s="44"/>
      <c r="W35" s="44">
        <f>+'[4] POS TRAZADORES POR IPS'!$EH$274+'[4] NO POS POR IPS'!$CH$274</f>
        <v>7650</v>
      </c>
      <c r="X35" s="44"/>
      <c r="Y35" s="44"/>
      <c r="Z35" s="44">
        <f>+'[4] POS TRAZADORES POR IPS'!$DC$274+'[4] NO POS POR IPS'!$DE$274</f>
        <v>6315</v>
      </c>
      <c r="AA35" s="44"/>
    </row>
    <row r="37" ht="16.5" customHeight="1">
      <c r="N37" s="45"/>
    </row>
  </sheetData>
  <sheetProtection/>
  <mergeCells count="18">
    <mergeCell ref="Y6:Y8"/>
    <mergeCell ref="W7:X7"/>
    <mergeCell ref="U7:V7"/>
    <mergeCell ref="A6:B8"/>
    <mergeCell ref="C6:C8"/>
    <mergeCell ref="D6:O6"/>
    <mergeCell ref="P6:P8"/>
    <mergeCell ref="Q6:X6"/>
    <mergeCell ref="Z7:AA7"/>
    <mergeCell ref="Z6:AA6"/>
    <mergeCell ref="D7:E7"/>
    <mergeCell ref="F7:G7"/>
    <mergeCell ref="H7:I7"/>
    <mergeCell ref="J7:K7"/>
    <mergeCell ref="L7:M7"/>
    <mergeCell ref="N7:O7"/>
    <mergeCell ref="Q7:R7"/>
    <mergeCell ref="S7:T7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J24"/>
  <sheetViews>
    <sheetView showGridLines="0" zoomScalePageLayoutView="0" workbookViewId="0" topLeftCell="A1">
      <selection activeCell="D8" sqref="D8"/>
    </sheetView>
  </sheetViews>
  <sheetFormatPr defaultColWidth="14.57421875" defaultRowHeight="24.75" customHeight="1"/>
  <cols>
    <col min="1" max="1" width="21.140625" style="48" customWidth="1"/>
    <col min="2" max="2" width="12.421875" style="48" customWidth="1"/>
    <col min="3" max="3" width="10.00390625" style="48" customWidth="1"/>
    <col min="4" max="4" width="12.421875" style="48" customWidth="1"/>
    <col min="5" max="5" width="10.00390625" style="48" customWidth="1"/>
    <col min="6" max="16384" width="14.57421875" style="48" customWidth="1"/>
  </cols>
  <sheetData>
    <row r="1" spans="1:5" ht="18" customHeight="1">
      <c r="A1" s="46" t="s">
        <v>0</v>
      </c>
      <c r="B1" s="47"/>
      <c r="C1" s="47"/>
      <c r="D1" s="47"/>
      <c r="E1" s="47"/>
    </row>
    <row r="2" spans="1:5" ht="18" customHeight="1">
      <c r="A2" s="49" t="s">
        <v>1</v>
      </c>
      <c r="B2" s="47"/>
      <c r="C2" s="47"/>
      <c r="D2" s="47"/>
      <c r="E2" s="47"/>
    </row>
    <row r="3" spans="1:5" ht="15.75" customHeight="1">
      <c r="A3" s="49" t="s">
        <v>45</v>
      </c>
      <c r="B3" s="50"/>
      <c r="C3" s="50"/>
      <c r="D3" s="50"/>
      <c r="E3" s="50"/>
    </row>
    <row r="4" spans="1:5" ht="15.75" customHeight="1">
      <c r="A4" s="49" t="s">
        <v>81</v>
      </c>
      <c r="B4" s="50"/>
      <c r="C4" s="50"/>
      <c r="D4" s="50"/>
      <c r="E4" s="50"/>
    </row>
    <row r="6" spans="1:5" s="51" customFormat="1" ht="18" customHeight="1">
      <c r="A6" s="92" t="s">
        <v>47</v>
      </c>
      <c r="B6" s="94">
        <v>2012</v>
      </c>
      <c r="C6" s="120"/>
      <c r="D6" s="121">
        <v>2013</v>
      </c>
      <c r="E6" s="120"/>
    </row>
    <row r="7" spans="1:5" s="51" customFormat="1" ht="24.75" customHeight="1">
      <c r="A7" s="93"/>
      <c r="B7" s="83" t="s">
        <v>48</v>
      </c>
      <c r="C7" s="84" t="s">
        <v>21</v>
      </c>
      <c r="D7" s="83" t="s">
        <v>48</v>
      </c>
      <c r="E7" s="84" t="s">
        <v>21</v>
      </c>
    </row>
    <row r="8" spans="1:10" ht="24.75" customHeight="1">
      <c r="A8" s="85" t="s">
        <v>49</v>
      </c>
      <c r="B8" s="52">
        <v>9640</v>
      </c>
      <c r="C8" s="53">
        <v>8.001195199282881</v>
      </c>
      <c r="D8" s="52">
        <f>+'MARZO-POB DANE'!D29</f>
        <v>10282</v>
      </c>
      <c r="E8" s="53">
        <f>+'MARZO-POB DANE'!E29</f>
        <v>8.464153708109354</v>
      </c>
      <c r="F8" s="54"/>
      <c r="G8" s="55"/>
      <c r="H8" s="56"/>
      <c r="I8" s="56"/>
      <c r="J8" s="56"/>
    </row>
    <row r="9" spans="1:10" ht="24.75" customHeight="1">
      <c r="A9" s="85" t="s">
        <v>50</v>
      </c>
      <c r="B9" s="52">
        <v>9638</v>
      </c>
      <c r="C9" s="53">
        <v>7.9995352002788795</v>
      </c>
      <c r="D9" s="52">
        <f>+'MARZO-POB DANE'!F29</f>
        <v>10293</v>
      </c>
      <c r="E9" s="53">
        <f>+'MARZO-POB DANE'!G29</f>
        <v>8.473208920207117</v>
      </c>
      <c r="F9" s="54"/>
      <c r="G9" s="56"/>
      <c r="H9" s="56"/>
      <c r="I9" s="56"/>
      <c r="J9" s="56"/>
    </row>
    <row r="10" spans="1:10" ht="24.75" customHeight="1">
      <c r="A10" s="85" t="s">
        <v>51</v>
      </c>
      <c r="B10" s="52">
        <v>9756</v>
      </c>
      <c r="C10" s="53">
        <v>8.097475141514915</v>
      </c>
      <c r="D10" s="52">
        <f>+'MARZO-POB DANE'!H29</f>
        <v>9797</v>
      </c>
      <c r="E10" s="53">
        <f>+'MARZO-POB DANE'!I29</f>
        <v>8.06490117470797</v>
      </c>
      <c r="F10" s="54"/>
      <c r="G10" s="56"/>
      <c r="H10" s="56"/>
      <c r="I10" s="56"/>
      <c r="J10" s="56"/>
    </row>
    <row r="11" spans="1:10" ht="24.75" customHeight="1">
      <c r="A11" s="85" t="s">
        <v>52</v>
      </c>
      <c r="B11" s="52">
        <v>9622</v>
      </c>
      <c r="C11" s="53">
        <v>7.986255208246875</v>
      </c>
      <c r="D11" s="52">
        <f>+'MARZO-POB DANE'!J29</f>
        <v>10263</v>
      </c>
      <c r="E11" s="53">
        <f>+'MARZO-POB DANE'!K29</f>
        <v>8.448512887213218</v>
      </c>
      <c r="F11" s="54"/>
      <c r="G11" s="56"/>
      <c r="H11" s="56"/>
      <c r="I11" s="56"/>
      <c r="J11" s="56"/>
    </row>
    <row r="12" spans="1:10" ht="24.75" customHeight="1">
      <c r="A12" s="85" t="s">
        <v>14</v>
      </c>
      <c r="B12" s="52">
        <v>9638</v>
      </c>
      <c r="C12" s="53">
        <v>7.9995352002788795</v>
      </c>
      <c r="D12" s="52">
        <f>+'MARZO-POB DANE'!L29</f>
        <v>10293</v>
      </c>
      <c r="E12" s="53">
        <f>+'MARZO-POB DANE'!M29</f>
        <v>8.473208920207117</v>
      </c>
      <c r="F12" s="54"/>
      <c r="G12" s="56"/>
      <c r="H12" s="56"/>
      <c r="I12" s="56"/>
      <c r="J12" s="56"/>
    </row>
    <row r="13" spans="1:10" ht="24.75" customHeight="1">
      <c r="A13" s="85" t="s">
        <v>15</v>
      </c>
      <c r="B13" s="52">
        <v>8948</v>
      </c>
      <c r="C13" s="53">
        <v>7.426835543898673</v>
      </c>
      <c r="D13" s="52">
        <f>+'MARZO-POB DANE'!N29</f>
        <v>9708</v>
      </c>
      <c r="E13" s="53">
        <f>+'MARZO-POB DANE'!O29</f>
        <v>7.991636276826066</v>
      </c>
      <c r="F13" s="54"/>
      <c r="G13" s="56"/>
      <c r="H13" s="56"/>
      <c r="I13" s="56"/>
      <c r="J13" s="56"/>
    </row>
    <row r="14" spans="1:10" ht="24.75" customHeight="1">
      <c r="A14" s="85" t="s">
        <v>53</v>
      </c>
      <c r="B14" s="52">
        <v>8626</v>
      </c>
      <c r="C14" s="53">
        <v>7.184501599147121</v>
      </c>
      <c r="D14" s="52">
        <f>+'MARZO-POB DANE'!Q29</f>
        <v>7402</v>
      </c>
      <c r="E14" s="53">
        <f>+'MARZO-POB DANE'!R29</f>
        <v>6.136322185930065</v>
      </c>
      <c r="F14" s="54"/>
      <c r="G14" s="56"/>
      <c r="H14" s="56"/>
      <c r="I14" s="56"/>
      <c r="J14" s="56"/>
    </row>
    <row r="15" spans="1:10" ht="24.75" customHeight="1">
      <c r="A15" s="85" t="s">
        <v>17</v>
      </c>
      <c r="B15" s="52">
        <v>8728</v>
      </c>
      <c r="C15" s="53">
        <v>7.269456289978678</v>
      </c>
      <c r="D15" s="52">
        <f>+'MARZO-POB DANE'!S29</f>
        <v>7395</v>
      </c>
      <c r="E15" s="53">
        <f>+'MARZO-POB DANE'!T29</f>
        <v>6.13051912523005</v>
      </c>
      <c r="F15" s="54"/>
      <c r="G15" s="56"/>
      <c r="H15" s="56"/>
      <c r="I15" s="56"/>
      <c r="J15" s="56"/>
    </row>
    <row r="16" spans="1:10" ht="24.75" customHeight="1">
      <c r="A16" s="85" t="s">
        <v>18</v>
      </c>
      <c r="B16" s="52">
        <v>8165</v>
      </c>
      <c r="C16" s="53">
        <v>6.800539712153518</v>
      </c>
      <c r="D16" s="52">
        <f>+'MARZO-POB DANE'!U29</f>
        <v>7839</v>
      </c>
      <c r="E16" s="53">
        <f>+'MARZO-POB DANE'!V29</f>
        <v>6.498598975345282</v>
      </c>
      <c r="F16" s="54"/>
      <c r="G16" s="56"/>
      <c r="H16" s="56"/>
      <c r="I16" s="56"/>
      <c r="J16" s="56"/>
    </row>
    <row r="17" spans="1:10" ht="24.75" customHeight="1">
      <c r="A17" s="85" t="s">
        <v>19</v>
      </c>
      <c r="B17" s="52">
        <v>9010</v>
      </c>
      <c r="C17" s="53">
        <v>7.504331023454157</v>
      </c>
      <c r="D17" s="52">
        <f>+'MARZO-POB DANE'!W29</f>
        <v>7664</v>
      </c>
      <c r="E17" s="53">
        <f>+'MARZO-POB DANE'!X29</f>
        <v>6.353522457844909</v>
      </c>
      <c r="F17" s="54"/>
      <c r="G17" s="56"/>
      <c r="H17" s="56"/>
      <c r="I17" s="56"/>
      <c r="J17" s="56"/>
    </row>
    <row r="18" spans="1:10" ht="24.75" customHeight="1">
      <c r="A18" s="85" t="s">
        <v>54</v>
      </c>
      <c r="B18" s="52">
        <v>7234</v>
      </c>
      <c r="C18" s="53">
        <v>6.087534607390203</v>
      </c>
      <c r="D18" s="52">
        <f>+'MARZO-POB DANE'!Z29</f>
        <v>6321</v>
      </c>
      <c r="E18" s="53">
        <f>+'MARZO-POB DANE'!AA29</f>
        <v>5.323844015834246</v>
      </c>
      <c r="F18" s="54"/>
      <c r="G18" s="56"/>
      <c r="H18" s="56"/>
      <c r="I18" s="56"/>
      <c r="J18" s="56"/>
    </row>
    <row r="19" ht="15" customHeight="1">
      <c r="A19" s="57" t="s">
        <v>55</v>
      </c>
    </row>
    <row r="20" spans="1:6" ht="12" customHeight="1">
      <c r="A20" s="31" t="s">
        <v>87</v>
      </c>
      <c r="B20" s="59"/>
      <c r="C20" s="59"/>
      <c r="D20" s="59"/>
      <c r="E20" s="59"/>
      <c r="F20" s="60"/>
    </row>
    <row r="21" ht="14.25" customHeight="1">
      <c r="A21" s="61"/>
    </row>
    <row r="22" ht="14.25" customHeight="1">
      <c r="A22" s="61"/>
    </row>
    <row r="23" ht="14.25" customHeight="1">
      <c r="A23" s="61"/>
    </row>
    <row r="24" ht="14.25" customHeight="1">
      <c r="A24" s="61"/>
    </row>
  </sheetData>
  <sheetProtection/>
  <mergeCells count="3">
    <mergeCell ref="A6:A7"/>
    <mergeCell ref="B6:C6"/>
    <mergeCell ref="D6:E6"/>
  </mergeCells>
  <printOptions horizontalCentered="1" verticalCentered="1"/>
  <pageMargins left="0.75" right="0.75" top="1" bottom="1" header="0" footer="0"/>
  <pageSetup horizontalDpi="300" verticalDpi="300" orientation="portrait" scale="10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J23"/>
  <sheetViews>
    <sheetView showGridLines="0" zoomScalePageLayoutView="0" workbookViewId="0" topLeftCell="A1">
      <selection activeCell="D7" sqref="D7"/>
    </sheetView>
  </sheetViews>
  <sheetFormatPr defaultColWidth="14.57421875" defaultRowHeight="24.75" customHeight="1"/>
  <cols>
    <col min="1" max="1" width="21.140625" style="48" customWidth="1"/>
    <col min="2" max="2" width="12.421875" style="48" customWidth="1"/>
    <col min="3" max="3" width="8.8515625" style="48" customWidth="1"/>
    <col min="4" max="4" width="11.28125" style="48" customWidth="1"/>
    <col min="5" max="5" width="10.00390625" style="48" customWidth="1"/>
    <col min="6" max="16384" width="14.57421875" style="48" customWidth="1"/>
  </cols>
  <sheetData>
    <row r="1" spans="1:5" ht="18.75" customHeight="1">
      <c r="A1" s="46" t="s">
        <v>0</v>
      </c>
      <c r="B1" s="47"/>
      <c r="C1" s="47"/>
      <c r="D1" s="47"/>
      <c r="E1" s="47"/>
    </row>
    <row r="2" spans="1:5" ht="18.75" customHeight="1">
      <c r="A2" s="49" t="s">
        <v>1</v>
      </c>
      <c r="B2" s="47"/>
      <c r="C2" s="47"/>
      <c r="D2" s="47"/>
      <c r="E2" s="47"/>
    </row>
    <row r="3" spans="1:5" ht="18.75" customHeight="1">
      <c r="A3" s="49" t="s">
        <v>56</v>
      </c>
      <c r="B3" s="50"/>
      <c r="C3" s="50"/>
      <c r="D3" s="50"/>
      <c r="E3" s="50"/>
    </row>
    <row r="4" spans="1:5" ht="18.75" customHeight="1">
      <c r="A4" s="62" t="s">
        <v>82</v>
      </c>
      <c r="B4" s="50"/>
      <c r="C4" s="50"/>
      <c r="D4" s="50"/>
      <c r="E4" s="50"/>
    </row>
    <row r="5" ht="18.75" customHeight="1"/>
    <row r="6" spans="1:5" s="51" customFormat="1" ht="31.5" customHeight="1">
      <c r="A6" s="86" t="s">
        <v>47</v>
      </c>
      <c r="B6" s="87" t="s">
        <v>48</v>
      </c>
      <c r="C6" s="87" t="s">
        <v>21</v>
      </c>
      <c r="D6" s="86" t="s">
        <v>57</v>
      </c>
      <c r="E6" s="87" t="s">
        <v>21</v>
      </c>
    </row>
    <row r="7" spans="1:10" ht="24.75" customHeight="1">
      <c r="A7" s="85" t="s">
        <v>49</v>
      </c>
      <c r="B7" s="52">
        <f>+'COMP-MARZO BOGOTA'!D8</f>
        <v>10282</v>
      </c>
      <c r="C7" s="53">
        <f>+'COMP-MARZO BOGOTA'!E8</f>
        <v>8.464153708109354</v>
      </c>
      <c r="D7" s="53">
        <v>8.3</v>
      </c>
      <c r="E7" s="53">
        <f>+D7-C7</f>
        <v>-0.16415370810935315</v>
      </c>
      <c r="F7" s="54"/>
      <c r="G7" s="54"/>
      <c r="H7" s="56"/>
      <c r="I7" s="56"/>
      <c r="J7" s="56"/>
    </row>
    <row r="8" spans="1:10" ht="24.75" customHeight="1">
      <c r="A8" s="85" t="s">
        <v>50</v>
      </c>
      <c r="B8" s="52">
        <f>+'COMP-MARZO BOGOTA'!D9</f>
        <v>10293</v>
      </c>
      <c r="C8" s="53">
        <f>+'COMP-MARZO BOGOTA'!E9</f>
        <v>8.473208920207117</v>
      </c>
      <c r="D8" s="53">
        <v>8.3</v>
      </c>
      <c r="E8" s="53">
        <f aca="true" t="shared" si="0" ref="E8:E17">+D8-C8</f>
        <v>-0.17320892020711653</v>
      </c>
      <c r="F8" s="54"/>
      <c r="G8" s="56"/>
      <c r="H8" s="56"/>
      <c r="I8" s="56"/>
      <c r="J8" s="56"/>
    </row>
    <row r="9" spans="1:10" ht="24.75" customHeight="1">
      <c r="A9" s="85" t="s">
        <v>51</v>
      </c>
      <c r="B9" s="52">
        <f>+'COMP-MARZO BOGOTA'!D10</f>
        <v>9797</v>
      </c>
      <c r="C9" s="53">
        <f>+'COMP-MARZO BOGOTA'!E10</f>
        <v>8.06490117470797</v>
      </c>
      <c r="D9" s="53">
        <v>8.3</v>
      </c>
      <c r="E9" s="53">
        <f t="shared" si="0"/>
        <v>0.23509882529203097</v>
      </c>
      <c r="F9" s="54"/>
      <c r="G9" s="56"/>
      <c r="H9" s="56"/>
      <c r="I9" s="56"/>
      <c r="J9" s="56"/>
    </row>
    <row r="10" spans="1:10" ht="24.75" customHeight="1">
      <c r="A10" s="85" t="s">
        <v>52</v>
      </c>
      <c r="B10" s="52">
        <f>+'COMP-MARZO BOGOTA'!D11</f>
        <v>10263</v>
      </c>
      <c r="C10" s="53">
        <f>+'COMP-MARZO BOGOTA'!E11</f>
        <v>8.448512887213218</v>
      </c>
      <c r="D10" s="53">
        <v>8.3</v>
      </c>
      <c r="E10" s="53">
        <f t="shared" si="0"/>
        <v>-0.14851288721321687</v>
      </c>
      <c r="F10" s="54"/>
      <c r="G10" s="56"/>
      <c r="H10" s="56"/>
      <c r="I10" s="56"/>
      <c r="J10" s="56"/>
    </row>
    <row r="11" spans="1:10" ht="24.75" customHeight="1">
      <c r="A11" s="85" t="s">
        <v>14</v>
      </c>
      <c r="B11" s="52">
        <f>+'COMP-MARZO BOGOTA'!D12</f>
        <v>10293</v>
      </c>
      <c r="C11" s="53">
        <f>+'COMP-MARZO BOGOTA'!E12</f>
        <v>8.473208920207117</v>
      </c>
      <c r="D11" s="53">
        <v>8.3</v>
      </c>
      <c r="E11" s="53">
        <f t="shared" si="0"/>
        <v>-0.17320892020711653</v>
      </c>
      <c r="F11" s="54"/>
      <c r="G11" s="56"/>
      <c r="H11" s="56"/>
      <c r="I11" s="56"/>
      <c r="J11" s="56"/>
    </row>
    <row r="12" spans="1:10" ht="24.75" customHeight="1">
      <c r="A12" s="85" t="s">
        <v>15</v>
      </c>
      <c r="B12" s="52">
        <f>+'COMP-MARZO BOGOTA'!D13</f>
        <v>9708</v>
      </c>
      <c r="C12" s="53">
        <f>+'COMP-MARZO BOGOTA'!E13</f>
        <v>7.991636276826066</v>
      </c>
      <c r="D12" s="53">
        <v>8.3</v>
      </c>
      <c r="E12" s="53">
        <f t="shared" si="0"/>
        <v>0.3083637231739349</v>
      </c>
      <c r="F12" s="54"/>
      <c r="G12" s="56"/>
      <c r="H12" s="56"/>
      <c r="I12" s="56"/>
      <c r="J12" s="56"/>
    </row>
    <row r="13" spans="1:10" ht="24.75" customHeight="1">
      <c r="A13" s="85" t="s">
        <v>53</v>
      </c>
      <c r="B13" s="52">
        <f>+'COMP-MARZO BOGOTA'!D14</f>
        <v>7402</v>
      </c>
      <c r="C13" s="53">
        <f>+'COMP-MARZO BOGOTA'!E14</f>
        <v>6.136322185930065</v>
      </c>
      <c r="D13" s="53">
        <v>8.3</v>
      </c>
      <c r="E13" s="53">
        <f t="shared" si="0"/>
        <v>2.1636778140699358</v>
      </c>
      <c r="F13" s="54"/>
      <c r="G13" s="56"/>
      <c r="H13" s="56"/>
      <c r="I13" s="56"/>
      <c r="J13" s="56"/>
    </row>
    <row r="14" spans="1:10" ht="24.75" customHeight="1">
      <c r="A14" s="85" t="s">
        <v>17</v>
      </c>
      <c r="B14" s="52">
        <f>+'COMP-MARZO BOGOTA'!D15</f>
        <v>7395</v>
      </c>
      <c r="C14" s="53">
        <f>+'COMP-MARZO BOGOTA'!E15</f>
        <v>6.13051912523005</v>
      </c>
      <c r="D14" s="53">
        <v>8.3</v>
      </c>
      <c r="E14" s="53">
        <f t="shared" si="0"/>
        <v>2.1694808747699508</v>
      </c>
      <c r="F14" s="54"/>
      <c r="G14" s="56"/>
      <c r="H14" s="56"/>
      <c r="I14" s="56"/>
      <c r="J14" s="56"/>
    </row>
    <row r="15" spans="1:10" ht="24.75" customHeight="1">
      <c r="A15" s="85" t="s">
        <v>18</v>
      </c>
      <c r="B15" s="52">
        <f>+'COMP-MARZO BOGOTA'!D16</f>
        <v>7839</v>
      </c>
      <c r="C15" s="53">
        <f>+'COMP-MARZO BOGOTA'!E16</f>
        <v>6.498598975345282</v>
      </c>
      <c r="D15" s="53">
        <v>8.3</v>
      </c>
      <c r="E15" s="53">
        <f t="shared" si="0"/>
        <v>1.8014010246547185</v>
      </c>
      <c r="F15" s="54"/>
      <c r="G15" s="56"/>
      <c r="H15" s="56"/>
      <c r="I15" s="56"/>
      <c r="J15" s="56"/>
    </row>
    <row r="16" spans="1:10" ht="24.75" customHeight="1">
      <c r="A16" s="85" t="s">
        <v>19</v>
      </c>
      <c r="B16" s="52">
        <f>+'COMP-MARZO BOGOTA'!D17</f>
        <v>7664</v>
      </c>
      <c r="C16" s="53">
        <f>+'COMP-MARZO BOGOTA'!E17</f>
        <v>6.353522457844909</v>
      </c>
      <c r="D16" s="53">
        <v>8.3</v>
      </c>
      <c r="E16" s="53">
        <f t="shared" si="0"/>
        <v>1.9464775421550913</v>
      </c>
      <c r="F16" s="54"/>
      <c r="G16" s="56"/>
      <c r="H16" s="56"/>
      <c r="I16" s="56"/>
      <c r="J16" s="56"/>
    </row>
    <row r="17" spans="1:10" ht="24.75" customHeight="1">
      <c r="A17" s="85" t="s">
        <v>58</v>
      </c>
      <c r="B17" s="52">
        <f>+'COMP-MARZO BOGOTA'!D18</f>
        <v>6321</v>
      </c>
      <c r="C17" s="53">
        <f>+'COMP-MARZO BOGOTA'!E18</f>
        <v>5.323844015834246</v>
      </c>
      <c r="D17" s="53">
        <v>8.3</v>
      </c>
      <c r="E17" s="53">
        <f t="shared" si="0"/>
        <v>2.9761559841657546</v>
      </c>
      <c r="F17" s="54"/>
      <c r="G17" s="56"/>
      <c r="H17" s="56"/>
      <c r="I17" s="56"/>
      <c r="J17" s="56"/>
    </row>
    <row r="18" ht="15" customHeight="1">
      <c r="A18" s="57" t="s">
        <v>55</v>
      </c>
    </row>
    <row r="19" spans="1:6" ht="12" customHeight="1">
      <c r="A19" s="31" t="s">
        <v>87</v>
      </c>
      <c r="B19" s="59"/>
      <c r="C19" s="59"/>
      <c r="D19" s="59"/>
      <c r="E19" s="59"/>
      <c r="F19" s="60"/>
    </row>
    <row r="20" ht="14.25" customHeight="1">
      <c r="A20" s="61"/>
    </row>
    <row r="21" ht="14.25" customHeight="1">
      <c r="A21" s="61"/>
    </row>
    <row r="22" ht="14.25" customHeight="1">
      <c r="A22" s="61"/>
    </row>
    <row r="23" ht="14.25" customHeight="1">
      <c r="A23" s="61"/>
    </row>
  </sheetData>
  <sheetProtection/>
  <printOptions horizontalCentered="1" verticalCentered="1"/>
  <pageMargins left="0.75" right="0.75" top="1" bottom="1" header="0" footer="0"/>
  <pageSetup horizontalDpi="300" verticalDpi="300" orientation="portrait" scale="10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A33"/>
  <sheetViews>
    <sheetView showGridLines="0" zoomScalePageLayoutView="0" workbookViewId="0" topLeftCell="A1">
      <pane xSplit="3" ySplit="8" topLeftCell="D9" activePane="bottomRight" state="frozen"/>
      <selection pane="topLeft" activeCell="I15" sqref="I15"/>
      <selection pane="topRight" activeCell="I15" sqref="I15"/>
      <selection pane="bottomLeft" activeCell="I15" sqref="I15"/>
      <selection pane="bottomRight" activeCell="I15" sqref="I15"/>
    </sheetView>
  </sheetViews>
  <sheetFormatPr defaultColWidth="11.421875" defaultRowHeight="16.5" customHeight="1"/>
  <cols>
    <col min="1" max="1" width="3.00390625" style="2" customWidth="1"/>
    <col min="2" max="2" width="19.7109375" style="2" customWidth="1"/>
    <col min="3" max="3" width="11.140625" style="2" customWidth="1"/>
    <col min="4" max="4" width="9.140625" style="2" customWidth="1"/>
    <col min="5" max="5" width="8.7109375" style="2" customWidth="1"/>
    <col min="6" max="6" width="8.57421875" style="2" customWidth="1"/>
    <col min="7" max="7" width="8.7109375" style="2" customWidth="1"/>
    <col min="8" max="8" width="8.8515625" style="2" customWidth="1"/>
    <col min="9" max="15" width="8.7109375" style="2" customWidth="1"/>
    <col min="16" max="16" width="10.8515625" style="2" customWidth="1"/>
    <col min="17" max="22" width="8.7109375" style="2" customWidth="1"/>
    <col min="23" max="23" width="9.140625" style="2" customWidth="1"/>
    <col min="24" max="24" width="8.57421875" style="2" customWidth="1"/>
    <col min="25" max="25" width="11.421875" style="2" customWidth="1"/>
    <col min="26" max="27" width="9.140625" style="2" customWidth="1"/>
    <col min="28" max="16384" width="11.421875" style="2" customWidth="1"/>
  </cols>
  <sheetData>
    <row r="1" spans="1:22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8.75" customHeight="1">
      <c r="A4" s="5" t="s">
        <v>83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0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7" ht="16.5" customHeight="1">
      <c r="A6" s="111" t="s">
        <v>3</v>
      </c>
      <c r="B6" s="112"/>
      <c r="C6" s="117" t="s">
        <v>4</v>
      </c>
      <c r="D6" s="99" t="s">
        <v>5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P6" s="107" t="s">
        <v>6</v>
      </c>
      <c r="Q6" s="105" t="s">
        <v>7</v>
      </c>
      <c r="R6" s="102"/>
      <c r="S6" s="102"/>
      <c r="T6" s="102"/>
      <c r="U6" s="102"/>
      <c r="V6" s="102"/>
      <c r="W6" s="102"/>
      <c r="X6" s="106"/>
      <c r="Y6" s="107" t="s">
        <v>8</v>
      </c>
      <c r="Z6" s="105" t="s">
        <v>9</v>
      </c>
      <c r="AA6" s="106"/>
    </row>
    <row r="7" spans="1:27" ht="21" customHeight="1">
      <c r="A7" s="113"/>
      <c r="B7" s="114"/>
      <c r="C7" s="118"/>
      <c r="D7" s="103" t="s">
        <v>10</v>
      </c>
      <c r="E7" s="104"/>
      <c r="F7" s="103" t="s">
        <v>11</v>
      </c>
      <c r="G7" s="104"/>
      <c r="H7" s="103" t="s">
        <v>12</v>
      </c>
      <c r="I7" s="104"/>
      <c r="J7" s="103" t="s">
        <v>13</v>
      </c>
      <c r="K7" s="104"/>
      <c r="L7" s="103" t="s">
        <v>14</v>
      </c>
      <c r="M7" s="104"/>
      <c r="N7" s="103" t="s">
        <v>15</v>
      </c>
      <c r="O7" s="104"/>
      <c r="P7" s="108"/>
      <c r="Q7" s="103" t="s">
        <v>16</v>
      </c>
      <c r="R7" s="104"/>
      <c r="S7" s="103" t="s">
        <v>17</v>
      </c>
      <c r="T7" s="104"/>
      <c r="U7" s="103" t="s">
        <v>18</v>
      </c>
      <c r="V7" s="104"/>
      <c r="W7" s="103" t="s">
        <v>19</v>
      </c>
      <c r="X7" s="110"/>
      <c r="Y7" s="108"/>
      <c r="Z7" s="103" t="s">
        <v>16</v>
      </c>
      <c r="AA7" s="104"/>
    </row>
    <row r="8" spans="1:27" ht="24" customHeight="1">
      <c r="A8" s="115"/>
      <c r="B8" s="116"/>
      <c r="C8" s="119"/>
      <c r="D8" s="72" t="s">
        <v>20</v>
      </c>
      <c r="E8" s="73" t="s">
        <v>21</v>
      </c>
      <c r="F8" s="72" t="s">
        <v>20</v>
      </c>
      <c r="G8" s="73" t="s">
        <v>21</v>
      </c>
      <c r="H8" s="72" t="s">
        <v>20</v>
      </c>
      <c r="I8" s="73" t="s">
        <v>21</v>
      </c>
      <c r="J8" s="72" t="s">
        <v>20</v>
      </c>
      <c r="K8" s="73" t="s">
        <v>21</v>
      </c>
      <c r="L8" s="72" t="s">
        <v>20</v>
      </c>
      <c r="M8" s="73" t="s">
        <v>21</v>
      </c>
      <c r="N8" s="72" t="s">
        <v>20</v>
      </c>
      <c r="O8" s="73" t="s">
        <v>21</v>
      </c>
      <c r="P8" s="109"/>
      <c r="Q8" s="72" t="s">
        <v>20</v>
      </c>
      <c r="R8" s="73" t="s">
        <v>21</v>
      </c>
      <c r="S8" s="72" t="s">
        <v>20</v>
      </c>
      <c r="T8" s="73" t="s">
        <v>21</v>
      </c>
      <c r="U8" s="72" t="s">
        <v>20</v>
      </c>
      <c r="V8" s="73" t="s">
        <v>21</v>
      </c>
      <c r="W8" s="72" t="s">
        <v>20</v>
      </c>
      <c r="X8" s="74" t="s">
        <v>21</v>
      </c>
      <c r="Y8" s="109"/>
      <c r="Z8" s="72" t="s">
        <v>20</v>
      </c>
      <c r="AA8" s="73" t="s">
        <v>21</v>
      </c>
    </row>
    <row r="9" spans="1:27" ht="19.5" customHeight="1">
      <c r="A9" s="7">
        <v>1</v>
      </c>
      <c r="B9" s="8" t="s">
        <v>22</v>
      </c>
      <c r="C9" s="9">
        <v>5773</v>
      </c>
      <c r="D9" s="10">
        <f>+'ENERO-MARZO METAS'!D9</f>
        <v>2280</v>
      </c>
      <c r="E9" s="11">
        <f aca="true" t="shared" si="0" ref="E9:E29">+D9*100/C9</f>
        <v>39.494197124545295</v>
      </c>
      <c r="F9" s="10">
        <f>+'ENERO-MARZO METAS'!F9</f>
        <v>2278</v>
      </c>
      <c r="G9" s="11">
        <f aca="true" t="shared" si="1" ref="G9:G29">+F9*100/C9</f>
        <v>39.459553091979906</v>
      </c>
      <c r="H9" s="10">
        <f>+'ENERO-MARZO METAS'!H9</f>
        <v>2388</v>
      </c>
      <c r="I9" s="11">
        <f aca="true" t="shared" si="2" ref="I9:I29">+H9*100/C9</f>
        <v>41.36497488307639</v>
      </c>
      <c r="J9" s="10">
        <f>+'ENERO-MARZO METAS'!J9</f>
        <v>2263</v>
      </c>
      <c r="K9" s="12">
        <f aca="true" t="shared" si="3" ref="K9:K29">+J9*100/C9</f>
        <v>39.19972284773948</v>
      </c>
      <c r="L9" s="10">
        <f>+'ENERO-MARZO METAS'!L9</f>
        <v>2278</v>
      </c>
      <c r="M9" s="13">
        <f aca="true" t="shared" si="4" ref="M9:M29">+L9*100/C9</f>
        <v>39.459553091979906</v>
      </c>
      <c r="N9" s="10">
        <f>+'ENERO-MARZO METAS'!N9</f>
        <v>2240</v>
      </c>
      <c r="O9" s="14">
        <f aca="true" t="shared" si="5" ref="O9:O29">+N9*100/C9</f>
        <v>38.801316473237485</v>
      </c>
      <c r="P9" s="15">
        <v>5772</v>
      </c>
      <c r="Q9" s="10">
        <f>+'ENERO-MARZO METAS'!Q9</f>
        <v>1971</v>
      </c>
      <c r="R9" s="11">
        <f aca="true" t="shared" si="6" ref="R9:R29">+Q9*100/P9</f>
        <v>34.147609147609145</v>
      </c>
      <c r="S9" s="10">
        <f>+'ENERO-MARZO METAS'!S9</f>
        <v>1953</v>
      </c>
      <c r="T9" s="12">
        <f>+S9*100/P9</f>
        <v>33.83575883575884</v>
      </c>
      <c r="U9" s="10">
        <f>+'ENERO-MARZO METAS'!U9</f>
        <v>1997</v>
      </c>
      <c r="V9" s="11">
        <f aca="true" t="shared" si="7" ref="V9:V29">+U9*100/P9</f>
        <v>34.5980595980596</v>
      </c>
      <c r="W9" s="10">
        <f>+'ENERO-MARZO METAS'!W9</f>
        <v>2072</v>
      </c>
      <c r="X9" s="16">
        <f>+W9*100/P9</f>
        <v>35.8974358974359</v>
      </c>
      <c r="Y9" s="15">
        <v>5817</v>
      </c>
      <c r="Z9" s="10">
        <f>+'ENERO-MARZO METAS'!Z9</f>
        <v>1872</v>
      </c>
      <c r="AA9" s="14">
        <f aca="true" t="shared" si="8" ref="AA9:AA29">+Z9*100/Y9</f>
        <v>32.18153687467767</v>
      </c>
    </row>
    <row r="10" spans="1:27" ht="19.5" customHeight="1">
      <c r="A10" s="17">
        <v>2</v>
      </c>
      <c r="B10" s="18" t="s">
        <v>23</v>
      </c>
      <c r="C10" s="19">
        <v>1257</v>
      </c>
      <c r="D10" s="20">
        <f>+'ENERO-MARZO METAS'!D10</f>
        <v>2023</v>
      </c>
      <c r="E10" s="21">
        <f t="shared" si="0"/>
        <v>160.9387430389817</v>
      </c>
      <c r="F10" s="20">
        <f>+'ENERO-MARZO METAS'!F10</f>
        <v>2016</v>
      </c>
      <c r="G10" s="21">
        <f t="shared" si="1"/>
        <v>160.381861575179</v>
      </c>
      <c r="H10" s="20">
        <f>+'ENERO-MARZO METAS'!H10</f>
        <v>2681</v>
      </c>
      <c r="I10" s="21">
        <f t="shared" si="2"/>
        <v>213.28560063643596</v>
      </c>
      <c r="J10" s="20">
        <f>+'ENERO-MARZO METAS'!J10</f>
        <v>2006</v>
      </c>
      <c r="K10" s="22">
        <f t="shared" si="3"/>
        <v>159.5863166268894</v>
      </c>
      <c r="L10" s="20">
        <f>+'ENERO-MARZO METAS'!L10</f>
        <v>2016</v>
      </c>
      <c r="M10" s="23">
        <f t="shared" si="4"/>
        <v>160.381861575179</v>
      </c>
      <c r="N10" s="20">
        <f>+'ENERO-MARZO METAS'!N10</f>
        <v>2194</v>
      </c>
      <c r="O10" s="16">
        <f t="shared" si="5"/>
        <v>174.5425616547335</v>
      </c>
      <c r="P10" s="24">
        <v>1240</v>
      </c>
      <c r="Q10" s="20">
        <f>+'ENERO-MARZO METAS'!Q10</f>
        <v>1638</v>
      </c>
      <c r="R10" s="21">
        <f t="shared" si="6"/>
        <v>132.09677419354838</v>
      </c>
      <c r="S10" s="20">
        <f>+'ENERO-MARZO METAS'!S10</f>
        <v>1612</v>
      </c>
      <c r="T10" s="22">
        <f>+S10*100/P10</f>
        <v>130</v>
      </c>
      <c r="U10" s="20">
        <f>+'ENERO-MARZO METAS'!U10</f>
        <v>1660</v>
      </c>
      <c r="V10" s="21">
        <f t="shared" si="7"/>
        <v>133.8709677419355</v>
      </c>
      <c r="W10" s="20">
        <f>+'ENERO-MARZO METAS'!W10</f>
        <v>1721</v>
      </c>
      <c r="X10" s="16">
        <f aca="true" t="shared" si="9" ref="X10:X28">+W10*100/P10</f>
        <v>138.79032258064515</v>
      </c>
      <c r="Y10" s="24">
        <v>1133</v>
      </c>
      <c r="Z10" s="20">
        <f>+'ENERO-MARZO METAS'!Z10</f>
        <v>1415</v>
      </c>
      <c r="AA10" s="16">
        <f t="shared" si="8"/>
        <v>124.88967343336276</v>
      </c>
    </row>
    <row r="11" spans="1:27" ht="19.5" customHeight="1">
      <c r="A11" s="17">
        <v>3</v>
      </c>
      <c r="B11" s="18" t="s">
        <v>24</v>
      </c>
      <c r="C11" s="19">
        <v>1789</v>
      </c>
      <c r="D11" s="20">
        <f>+'ENERO-MARZO METAS'!D11</f>
        <v>273</v>
      </c>
      <c r="E11" s="21">
        <f t="shared" si="0"/>
        <v>15.259921743991056</v>
      </c>
      <c r="F11" s="20">
        <f>+'ENERO-MARZO METAS'!F11</f>
        <v>274</v>
      </c>
      <c r="G11" s="21">
        <f t="shared" si="1"/>
        <v>15.315818893236445</v>
      </c>
      <c r="H11" s="20">
        <f>+'ENERO-MARZO METAS'!H11</f>
        <v>8</v>
      </c>
      <c r="I11" s="21">
        <f t="shared" si="2"/>
        <v>0.4471771939631079</v>
      </c>
      <c r="J11" s="20">
        <f>+'ENERO-MARZO METAS'!J11</f>
        <v>274</v>
      </c>
      <c r="K11" s="22">
        <f t="shared" si="3"/>
        <v>15.315818893236445</v>
      </c>
      <c r="L11" s="20">
        <f>+'ENERO-MARZO METAS'!L11</f>
        <v>274</v>
      </c>
      <c r="M11" s="23">
        <f t="shared" si="4"/>
        <v>15.315818893236445</v>
      </c>
      <c r="N11" s="20">
        <f>+'ENERO-MARZO METAS'!N11</f>
        <v>261</v>
      </c>
      <c r="O11" s="16">
        <f t="shared" si="5"/>
        <v>14.589155953046395</v>
      </c>
      <c r="P11" s="24">
        <v>1747</v>
      </c>
      <c r="Q11" s="20">
        <f>+'ENERO-MARZO METAS'!Q11</f>
        <v>256</v>
      </c>
      <c r="R11" s="21">
        <f t="shared" si="6"/>
        <v>14.653692043503149</v>
      </c>
      <c r="S11" s="20">
        <f>+'ENERO-MARZO METAS'!S11</f>
        <v>256</v>
      </c>
      <c r="T11" s="22">
        <f aca="true" t="shared" si="10" ref="T11:T28">+S11*100/P11</f>
        <v>14.653692043503149</v>
      </c>
      <c r="U11" s="20">
        <f>+'ENERO-MARZO METAS'!U11</f>
        <v>271</v>
      </c>
      <c r="V11" s="21">
        <f t="shared" si="7"/>
        <v>15.512306811677162</v>
      </c>
      <c r="W11" s="20">
        <f>+'ENERO-MARZO METAS'!W11</f>
        <v>267</v>
      </c>
      <c r="X11" s="16">
        <f t="shared" si="9"/>
        <v>15.283342873497425</v>
      </c>
      <c r="Y11" s="24">
        <v>1666</v>
      </c>
      <c r="Z11" s="20">
        <f>+'ENERO-MARZO METAS'!Z11</f>
        <v>284</v>
      </c>
      <c r="AA11" s="16">
        <f t="shared" si="8"/>
        <v>17.046818727490997</v>
      </c>
    </row>
    <row r="12" spans="1:27" ht="19.5" customHeight="1">
      <c r="A12" s="17">
        <v>4</v>
      </c>
      <c r="B12" s="18" t="s">
        <v>25</v>
      </c>
      <c r="C12" s="19">
        <v>7295</v>
      </c>
      <c r="D12" s="20">
        <f>+'ENERO-MARZO METAS'!D12</f>
        <v>1207</v>
      </c>
      <c r="E12" s="21">
        <f t="shared" si="0"/>
        <v>16.545579163810828</v>
      </c>
      <c r="F12" s="20">
        <f>+'ENERO-MARZO METAS'!F12</f>
        <v>1208</v>
      </c>
      <c r="G12" s="21">
        <f t="shared" si="1"/>
        <v>16.559287183002056</v>
      </c>
      <c r="H12" s="20">
        <f>+'ENERO-MARZO METAS'!H12</f>
        <v>2457</v>
      </c>
      <c r="I12" s="21">
        <f t="shared" si="2"/>
        <v>33.68060315284441</v>
      </c>
      <c r="J12" s="20">
        <f>+'ENERO-MARZO METAS'!J12</f>
        <v>1201</v>
      </c>
      <c r="K12" s="22">
        <f t="shared" si="3"/>
        <v>16.46333104866347</v>
      </c>
      <c r="L12" s="20">
        <f>+'ENERO-MARZO METAS'!L12</f>
        <v>1208</v>
      </c>
      <c r="M12" s="23">
        <f t="shared" si="4"/>
        <v>16.559287183002056</v>
      </c>
      <c r="N12" s="20">
        <f>+'ENERO-MARZO METAS'!N12</f>
        <v>1265</v>
      </c>
      <c r="O12" s="16">
        <f t="shared" si="5"/>
        <v>17.340644276901987</v>
      </c>
      <c r="P12" s="24">
        <v>7197</v>
      </c>
      <c r="Q12" s="20">
        <f>+'ENERO-MARZO METAS'!Q12</f>
        <v>1201</v>
      </c>
      <c r="R12" s="21">
        <f t="shared" si="6"/>
        <v>16.687508684173963</v>
      </c>
      <c r="S12" s="20">
        <f>+'ENERO-MARZO METAS'!S12</f>
        <v>1199</v>
      </c>
      <c r="T12" s="22">
        <f t="shared" si="10"/>
        <v>16.65971932749757</v>
      </c>
      <c r="U12" s="20">
        <f>+'ENERO-MARZO METAS'!U12</f>
        <v>1252</v>
      </c>
      <c r="V12" s="21">
        <f t="shared" si="7"/>
        <v>17.396137279421982</v>
      </c>
      <c r="W12" s="20">
        <f>+'ENERO-MARZO METAS'!W12</f>
        <v>1217</v>
      </c>
      <c r="X12" s="16">
        <f t="shared" si="9"/>
        <v>16.909823537585105</v>
      </c>
      <c r="Y12" s="24">
        <v>7065</v>
      </c>
      <c r="Z12" s="20">
        <f>+'ENERO-MARZO METAS'!Z12</f>
        <v>1162</v>
      </c>
      <c r="AA12" s="16">
        <f t="shared" si="8"/>
        <v>16.447275300778486</v>
      </c>
    </row>
    <row r="13" spans="1:27" ht="19.5" customHeight="1">
      <c r="A13" s="17">
        <v>5</v>
      </c>
      <c r="B13" s="18" t="s">
        <v>26</v>
      </c>
      <c r="C13" s="19">
        <v>8291</v>
      </c>
      <c r="D13" s="20">
        <f>+'ENERO-MARZO METAS'!D13</f>
        <v>1607</v>
      </c>
      <c r="E13" s="21">
        <f t="shared" si="0"/>
        <v>19.38246291159088</v>
      </c>
      <c r="F13" s="20">
        <f>+'ENERO-MARZO METAS'!F13</f>
        <v>1609</v>
      </c>
      <c r="G13" s="21">
        <f t="shared" si="1"/>
        <v>19.406585454106864</v>
      </c>
      <c r="H13" s="20">
        <f>+'ENERO-MARZO METAS'!H13</f>
        <v>69</v>
      </c>
      <c r="I13" s="21">
        <f t="shared" si="2"/>
        <v>0.8322277168013509</v>
      </c>
      <c r="J13" s="20">
        <f>+'ENERO-MARZO METAS'!J13</f>
        <v>1609</v>
      </c>
      <c r="K13" s="22">
        <f t="shared" si="3"/>
        <v>19.406585454106864</v>
      </c>
      <c r="L13" s="20">
        <f>+'ENERO-MARZO METAS'!L13</f>
        <v>1609</v>
      </c>
      <c r="M13" s="23">
        <f t="shared" si="4"/>
        <v>19.406585454106864</v>
      </c>
      <c r="N13" s="20">
        <f>+'ENERO-MARZO METAS'!N13</f>
        <v>1546</v>
      </c>
      <c r="O13" s="16">
        <f t="shared" si="5"/>
        <v>18.646725364853456</v>
      </c>
      <c r="P13" s="24">
        <v>8211</v>
      </c>
      <c r="Q13" s="20">
        <f>+'ENERO-MARZO METAS'!Q13</f>
        <v>1366</v>
      </c>
      <c r="R13" s="21">
        <f t="shared" si="6"/>
        <v>16.636219705273415</v>
      </c>
      <c r="S13" s="20">
        <f>+'ENERO-MARZO METAS'!S13</f>
        <v>1365</v>
      </c>
      <c r="T13" s="22">
        <f t="shared" si="10"/>
        <v>16.624040920716112</v>
      </c>
      <c r="U13" s="20">
        <f>+'ENERO-MARZO METAS'!U13</f>
        <v>1478</v>
      </c>
      <c r="V13" s="21">
        <f t="shared" si="7"/>
        <v>18.000243575691147</v>
      </c>
      <c r="W13" s="20">
        <f>+'ENERO-MARZO METAS'!W13</f>
        <v>1399</v>
      </c>
      <c r="X13" s="16">
        <f t="shared" si="9"/>
        <v>17.03811959566435</v>
      </c>
      <c r="Y13" s="24">
        <v>8104</v>
      </c>
      <c r="Z13" s="20">
        <f>+'ENERO-MARZO METAS'!Z13</f>
        <v>1217</v>
      </c>
      <c r="AA13" s="16">
        <f t="shared" si="8"/>
        <v>15.017275419545904</v>
      </c>
    </row>
    <row r="14" spans="1:27" ht="19.5" customHeight="1">
      <c r="A14" s="17">
        <v>6</v>
      </c>
      <c r="B14" s="18" t="s">
        <v>27</v>
      </c>
      <c r="C14" s="19">
        <v>3164</v>
      </c>
      <c r="D14" s="20">
        <f>+'ENERO-MARZO METAS'!D14</f>
        <v>846</v>
      </c>
      <c r="E14" s="21">
        <f t="shared" si="0"/>
        <v>26.738305941845766</v>
      </c>
      <c r="F14" s="20">
        <f>+'ENERO-MARZO METAS'!F14</f>
        <v>847</v>
      </c>
      <c r="G14" s="21">
        <f t="shared" si="1"/>
        <v>26.76991150442478</v>
      </c>
      <c r="H14" s="20">
        <f>+'ENERO-MARZO METAS'!H14</f>
        <v>868</v>
      </c>
      <c r="I14" s="21">
        <f t="shared" si="2"/>
        <v>27.43362831858407</v>
      </c>
      <c r="J14" s="20">
        <f>+'ENERO-MARZO METAS'!J14</f>
        <v>847</v>
      </c>
      <c r="K14" s="22">
        <f t="shared" si="3"/>
        <v>26.76991150442478</v>
      </c>
      <c r="L14" s="20">
        <f>+'ENERO-MARZO METAS'!L14</f>
        <v>847</v>
      </c>
      <c r="M14" s="23">
        <f t="shared" si="4"/>
        <v>26.76991150442478</v>
      </c>
      <c r="N14" s="20">
        <f>+'ENERO-MARZO METAS'!N14</f>
        <v>851</v>
      </c>
      <c r="O14" s="16">
        <f t="shared" si="5"/>
        <v>26.896333754740834</v>
      </c>
      <c r="P14" s="24">
        <v>3154</v>
      </c>
      <c r="Q14" s="20">
        <f>+'ENERO-MARZO METAS'!Q14</f>
        <v>730</v>
      </c>
      <c r="R14" s="21">
        <f t="shared" si="6"/>
        <v>23.145212428662017</v>
      </c>
      <c r="S14" s="20">
        <f>+'ENERO-MARZO METAS'!S14</f>
        <v>731</v>
      </c>
      <c r="T14" s="22">
        <f t="shared" si="10"/>
        <v>23.17691819911224</v>
      </c>
      <c r="U14" s="20">
        <f>+'ENERO-MARZO METAS'!U14</f>
        <v>813</v>
      </c>
      <c r="V14" s="21">
        <f t="shared" si="7"/>
        <v>25.776791376030438</v>
      </c>
      <c r="W14" s="20">
        <f>+'ENERO-MARZO METAS'!W14</f>
        <v>758</v>
      </c>
      <c r="X14" s="16">
        <f t="shared" si="9"/>
        <v>24.03297400126823</v>
      </c>
      <c r="Y14" s="24">
        <v>3120</v>
      </c>
      <c r="Z14" s="20">
        <f>+'ENERO-MARZO METAS'!Z14</f>
        <v>788</v>
      </c>
      <c r="AA14" s="16">
        <f t="shared" si="8"/>
        <v>25.256410256410255</v>
      </c>
    </row>
    <row r="15" spans="1:27" ht="19.5" customHeight="1">
      <c r="A15" s="17">
        <v>7</v>
      </c>
      <c r="B15" s="18" t="s">
        <v>28</v>
      </c>
      <c r="C15" s="19">
        <v>11500</v>
      </c>
      <c r="D15" s="20">
        <f>+'ENERO-MARZO METAS'!D15</f>
        <v>2914</v>
      </c>
      <c r="E15" s="21">
        <f t="shared" si="0"/>
        <v>25.339130434782607</v>
      </c>
      <c r="F15" s="20">
        <f>+'ENERO-MARZO METAS'!F15</f>
        <v>2914</v>
      </c>
      <c r="G15" s="21">
        <f t="shared" si="1"/>
        <v>25.339130434782607</v>
      </c>
      <c r="H15" s="20">
        <f>+'ENERO-MARZO METAS'!H15</f>
        <v>496</v>
      </c>
      <c r="I15" s="21">
        <f t="shared" si="2"/>
        <v>4.3130434782608695</v>
      </c>
      <c r="J15" s="20">
        <f>+'ENERO-MARZO METAS'!J15</f>
        <v>2914</v>
      </c>
      <c r="K15" s="22">
        <f t="shared" si="3"/>
        <v>25.339130434782607</v>
      </c>
      <c r="L15" s="20">
        <f>+'ENERO-MARZO METAS'!L15</f>
        <v>2914</v>
      </c>
      <c r="M15" s="23">
        <f t="shared" si="4"/>
        <v>25.339130434782607</v>
      </c>
      <c r="N15" s="20">
        <f>+'ENERO-MARZO METAS'!N15</f>
        <v>2705</v>
      </c>
      <c r="O15" s="16">
        <f t="shared" si="5"/>
        <v>23.52173913043478</v>
      </c>
      <c r="P15" s="24">
        <v>11525</v>
      </c>
      <c r="Q15" s="20">
        <f>+'ENERO-MARZO METAS'!Q15</f>
        <v>2480</v>
      </c>
      <c r="R15" s="21">
        <f t="shared" si="6"/>
        <v>21.518438177874188</v>
      </c>
      <c r="S15" s="20">
        <f>+'ENERO-MARZO METAS'!S15</f>
        <v>2483</v>
      </c>
      <c r="T15" s="22">
        <f t="shared" si="10"/>
        <v>21.544468546637745</v>
      </c>
      <c r="U15" s="20">
        <f>+'ENERO-MARZO METAS'!U15</f>
        <v>2684</v>
      </c>
      <c r="V15" s="21">
        <f t="shared" si="7"/>
        <v>23.288503253796094</v>
      </c>
      <c r="W15" s="20">
        <f>+'ENERO-MARZO METAS'!W15</f>
        <v>2557</v>
      </c>
      <c r="X15" s="16">
        <f t="shared" si="9"/>
        <v>22.18655097613883</v>
      </c>
      <c r="Y15" s="24">
        <v>11558</v>
      </c>
      <c r="Z15" s="20">
        <f>+'ENERO-MARZO METAS'!Z15</f>
        <v>2285</v>
      </c>
      <c r="AA15" s="16">
        <f t="shared" si="8"/>
        <v>19.76985637653573</v>
      </c>
    </row>
    <row r="16" spans="1:27" ht="19.5" customHeight="1">
      <c r="A16" s="17">
        <v>8</v>
      </c>
      <c r="B16" s="18" t="s">
        <v>29</v>
      </c>
      <c r="C16" s="19">
        <v>17678</v>
      </c>
      <c r="D16" s="20">
        <f>+'ENERO-MARZO METAS'!D16</f>
        <v>3275</v>
      </c>
      <c r="E16" s="21">
        <f t="shared" si="0"/>
        <v>18.525851340649396</v>
      </c>
      <c r="F16" s="20">
        <f>+'ENERO-MARZO METAS'!F16</f>
        <v>3275</v>
      </c>
      <c r="G16" s="21">
        <f t="shared" si="1"/>
        <v>18.525851340649396</v>
      </c>
      <c r="H16" s="20">
        <f>+'ENERO-MARZO METAS'!H16</f>
        <v>2763</v>
      </c>
      <c r="I16" s="21">
        <f t="shared" si="2"/>
        <v>15.629596108157031</v>
      </c>
      <c r="J16" s="20">
        <f>+'ENERO-MARZO METAS'!J16</f>
        <v>3275</v>
      </c>
      <c r="K16" s="22">
        <f t="shared" si="3"/>
        <v>18.525851340649396</v>
      </c>
      <c r="L16" s="20">
        <f>+'ENERO-MARZO METAS'!L16</f>
        <v>3275</v>
      </c>
      <c r="M16" s="23">
        <f t="shared" si="4"/>
        <v>18.525851340649396</v>
      </c>
      <c r="N16" s="20">
        <f>+'ENERO-MARZO METAS'!N16</f>
        <v>3379</v>
      </c>
      <c r="O16" s="16">
        <f t="shared" si="5"/>
        <v>19.114153184749405</v>
      </c>
      <c r="P16" s="24">
        <v>17497</v>
      </c>
      <c r="Q16" s="20">
        <f>+'ENERO-MARZO METAS'!Q16</f>
        <v>2936</v>
      </c>
      <c r="R16" s="21">
        <f t="shared" si="6"/>
        <v>16.780019431902613</v>
      </c>
      <c r="S16" s="20">
        <f>+'ENERO-MARZO METAS'!S16</f>
        <v>2945</v>
      </c>
      <c r="T16" s="22">
        <f t="shared" si="10"/>
        <v>16.831456821169343</v>
      </c>
      <c r="U16" s="20">
        <f>+'ENERO-MARZO METAS'!U16</f>
        <v>3233</v>
      </c>
      <c r="V16" s="21">
        <f t="shared" si="7"/>
        <v>18.47745327770475</v>
      </c>
      <c r="W16" s="20">
        <f>+'ENERO-MARZO METAS'!W16</f>
        <v>3051</v>
      </c>
      <c r="X16" s="16">
        <f t="shared" si="9"/>
        <v>17.43727496142196</v>
      </c>
      <c r="Y16" s="24">
        <v>16871</v>
      </c>
      <c r="Z16" s="20">
        <f>+'ENERO-MARZO METAS'!Z16</f>
        <v>3019</v>
      </c>
      <c r="AA16" s="16">
        <f t="shared" si="8"/>
        <v>17.894612056191097</v>
      </c>
    </row>
    <row r="17" spans="1:27" ht="19.5" customHeight="1">
      <c r="A17" s="17">
        <v>9</v>
      </c>
      <c r="B17" s="18" t="s">
        <v>30</v>
      </c>
      <c r="C17" s="19">
        <v>5321</v>
      </c>
      <c r="D17" s="20">
        <f>+'ENERO-MARZO METAS'!D17</f>
        <v>1375</v>
      </c>
      <c r="E17" s="21">
        <f t="shared" si="0"/>
        <v>25.84100732944935</v>
      </c>
      <c r="F17" s="20">
        <f>+'ENERO-MARZO METAS'!F17</f>
        <v>1376</v>
      </c>
      <c r="G17" s="21">
        <f t="shared" si="1"/>
        <v>25.859800789325316</v>
      </c>
      <c r="H17" s="20">
        <f>+'ENERO-MARZO METAS'!H17</f>
        <v>295</v>
      </c>
      <c r="I17" s="21">
        <f t="shared" si="2"/>
        <v>5.5440706634091335</v>
      </c>
      <c r="J17" s="20">
        <f>+'ENERO-MARZO METAS'!J17</f>
        <v>1376</v>
      </c>
      <c r="K17" s="22">
        <f t="shared" si="3"/>
        <v>25.859800789325316</v>
      </c>
      <c r="L17" s="20">
        <f>+'ENERO-MARZO METAS'!L17</f>
        <v>1376</v>
      </c>
      <c r="M17" s="23">
        <f t="shared" si="4"/>
        <v>25.859800789325316</v>
      </c>
      <c r="N17" s="20">
        <f>+'ENERO-MARZO METAS'!N17</f>
        <v>1531</v>
      </c>
      <c r="O17" s="16">
        <f t="shared" si="5"/>
        <v>28.772787070099604</v>
      </c>
      <c r="P17" s="24">
        <v>5281</v>
      </c>
      <c r="Q17" s="20">
        <f>+'ENERO-MARZO METAS'!Q17</f>
        <v>1231</v>
      </c>
      <c r="R17" s="21">
        <f t="shared" si="6"/>
        <v>23.309979170611626</v>
      </c>
      <c r="S17" s="20">
        <f>+'ENERO-MARZO METAS'!S17</f>
        <v>1232</v>
      </c>
      <c r="T17" s="22">
        <f t="shared" si="10"/>
        <v>23.32891497822382</v>
      </c>
      <c r="U17" s="20">
        <f>+'ENERO-MARZO METAS'!U17</f>
        <v>1422</v>
      </c>
      <c r="V17" s="21">
        <f t="shared" si="7"/>
        <v>26.926718424540805</v>
      </c>
      <c r="W17" s="20">
        <f>+'ENERO-MARZO METAS'!W17</f>
        <v>1294</v>
      </c>
      <c r="X17" s="16">
        <f t="shared" si="9"/>
        <v>24.50293505017989</v>
      </c>
      <c r="Y17" s="24">
        <v>5206</v>
      </c>
      <c r="Z17" s="20">
        <f>+'ENERO-MARZO METAS'!Z17</f>
        <v>1390</v>
      </c>
      <c r="AA17" s="16">
        <f t="shared" si="8"/>
        <v>26.69996158278909</v>
      </c>
    </row>
    <row r="18" spans="1:27" ht="19.5" customHeight="1">
      <c r="A18" s="17">
        <v>10</v>
      </c>
      <c r="B18" s="18" t="s">
        <v>31</v>
      </c>
      <c r="C18" s="19">
        <v>11962</v>
      </c>
      <c r="D18" s="20">
        <f>+'ENERO-MARZO METAS'!D18</f>
        <v>1981</v>
      </c>
      <c r="E18" s="21">
        <f t="shared" si="0"/>
        <v>16.56077579000167</v>
      </c>
      <c r="F18" s="20">
        <f>+'ENERO-MARZO METAS'!F18</f>
        <v>1979</v>
      </c>
      <c r="G18" s="21">
        <f t="shared" si="1"/>
        <v>16.54405617789667</v>
      </c>
      <c r="H18" s="20">
        <f>+'ENERO-MARZO METAS'!H18</f>
        <v>749</v>
      </c>
      <c r="I18" s="21">
        <f t="shared" si="2"/>
        <v>6.261494733322187</v>
      </c>
      <c r="J18" s="20">
        <f>+'ENERO-MARZO METAS'!J18</f>
        <v>1979</v>
      </c>
      <c r="K18" s="22">
        <f t="shared" si="3"/>
        <v>16.54405617789667</v>
      </c>
      <c r="L18" s="20">
        <f>+'ENERO-MARZO METAS'!L18</f>
        <v>1979</v>
      </c>
      <c r="M18" s="23">
        <f t="shared" si="4"/>
        <v>16.54405617789667</v>
      </c>
      <c r="N18" s="20">
        <f>+'ENERO-MARZO METAS'!N18</f>
        <v>1909</v>
      </c>
      <c r="O18" s="16">
        <f t="shared" si="5"/>
        <v>15.958869754221702</v>
      </c>
      <c r="P18" s="24">
        <v>11890</v>
      </c>
      <c r="Q18" s="20">
        <f>+'ENERO-MARZO METAS'!Q18</f>
        <v>1708</v>
      </c>
      <c r="R18" s="21">
        <f t="shared" si="6"/>
        <v>14.365012615643398</v>
      </c>
      <c r="S18" s="20">
        <f>+'ENERO-MARZO METAS'!S18</f>
        <v>1718</v>
      </c>
      <c r="T18" s="22">
        <f t="shared" si="10"/>
        <v>14.449116904962153</v>
      </c>
      <c r="U18" s="20">
        <f>+'ENERO-MARZO METAS'!U18</f>
        <v>1855</v>
      </c>
      <c r="V18" s="21">
        <f t="shared" si="7"/>
        <v>15.6013456686291</v>
      </c>
      <c r="W18" s="20">
        <f>+'ENERO-MARZO METAS'!W18</f>
        <v>1790</v>
      </c>
      <c r="X18" s="16">
        <f t="shared" si="9"/>
        <v>15.054667788057191</v>
      </c>
      <c r="Y18" s="24">
        <v>11813</v>
      </c>
      <c r="Z18" s="20">
        <f>+'ENERO-MARZO METAS'!Z18</f>
        <v>1827</v>
      </c>
      <c r="AA18" s="16">
        <f t="shared" si="8"/>
        <v>15.46601202065521</v>
      </c>
    </row>
    <row r="19" spans="1:27" ht="19.5" customHeight="1">
      <c r="A19" s="17">
        <v>11</v>
      </c>
      <c r="B19" s="18" t="s">
        <v>32</v>
      </c>
      <c r="C19" s="19">
        <v>16823</v>
      </c>
      <c r="D19" s="20">
        <f>+'ENERO-MARZO METAS'!D19</f>
        <v>2472</v>
      </c>
      <c r="E19" s="21">
        <f t="shared" si="0"/>
        <v>14.694168697616359</v>
      </c>
      <c r="F19" s="20">
        <f>+'ENERO-MARZO METAS'!F19</f>
        <v>2432</v>
      </c>
      <c r="G19" s="21">
        <f t="shared" si="1"/>
        <v>14.456398977590204</v>
      </c>
      <c r="H19" s="20">
        <f>+'ENERO-MARZO METAS'!H19</f>
        <v>1644</v>
      </c>
      <c r="I19" s="21">
        <f t="shared" si="2"/>
        <v>9.772335493074957</v>
      </c>
      <c r="J19" s="20">
        <f>+'ENERO-MARZO METAS'!J19</f>
        <v>2433</v>
      </c>
      <c r="K19" s="22">
        <f t="shared" si="3"/>
        <v>14.462343220590858</v>
      </c>
      <c r="L19" s="20">
        <f>+'ENERO-MARZO METAS'!L19</f>
        <v>2432</v>
      </c>
      <c r="M19" s="23">
        <f t="shared" si="4"/>
        <v>14.456398977590204</v>
      </c>
      <c r="N19" s="20">
        <f>+'ENERO-MARZO METAS'!N19</f>
        <v>2458</v>
      </c>
      <c r="O19" s="16">
        <f t="shared" si="5"/>
        <v>14.610949295607204</v>
      </c>
      <c r="P19" s="24">
        <v>16827</v>
      </c>
      <c r="Q19" s="20">
        <f>+'ENERO-MARZO METAS'!Q19</f>
        <v>2239</v>
      </c>
      <c r="R19" s="21">
        <f t="shared" si="6"/>
        <v>13.305996315445416</v>
      </c>
      <c r="S19" s="20">
        <f>+'ENERO-MARZO METAS'!S19</f>
        <v>2251</v>
      </c>
      <c r="T19" s="22">
        <f t="shared" si="10"/>
        <v>13.377310275153027</v>
      </c>
      <c r="U19" s="20">
        <f>+'ENERO-MARZO METAS'!U19</f>
        <v>2643</v>
      </c>
      <c r="V19" s="21">
        <f t="shared" si="7"/>
        <v>15.70689962560171</v>
      </c>
      <c r="W19" s="20">
        <f>+'ENERO-MARZO METAS'!W19</f>
        <v>2334</v>
      </c>
      <c r="X19" s="16">
        <f t="shared" si="9"/>
        <v>13.870565163130683</v>
      </c>
      <c r="Y19" s="24">
        <v>16800</v>
      </c>
      <c r="Z19" s="20">
        <f>+'ENERO-MARZO METAS'!Z19</f>
        <v>2158</v>
      </c>
      <c r="AA19" s="16">
        <f t="shared" si="8"/>
        <v>12.845238095238095</v>
      </c>
    </row>
    <row r="20" spans="1:27" ht="19.5" customHeight="1">
      <c r="A20" s="17">
        <v>12</v>
      </c>
      <c r="B20" s="18" t="s">
        <v>33</v>
      </c>
      <c r="C20" s="19">
        <v>2504</v>
      </c>
      <c r="D20" s="20">
        <f>+'ENERO-MARZO METAS'!D20</f>
        <v>905</v>
      </c>
      <c r="E20" s="21">
        <f t="shared" si="0"/>
        <v>36.14217252396166</v>
      </c>
      <c r="F20" s="20">
        <f>+'ENERO-MARZO METAS'!F20</f>
        <v>906</v>
      </c>
      <c r="G20" s="21">
        <f t="shared" si="1"/>
        <v>36.18210862619808</v>
      </c>
      <c r="H20" s="20">
        <f>+'ENERO-MARZO METAS'!H20</f>
        <v>3094</v>
      </c>
      <c r="I20" s="21">
        <f t="shared" si="2"/>
        <v>123.56230031948881</v>
      </c>
      <c r="J20" s="20">
        <f>+'ENERO-MARZO METAS'!J20</f>
        <v>907</v>
      </c>
      <c r="K20" s="22">
        <f t="shared" si="3"/>
        <v>36.222044728434504</v>
      </c>
      <c r="L20" s="20">
        <f>+'ENERO-MARZO METAS'!L20</f>
        <v>906</v>
      </c>
      <c r="M20" s="23">
        <f t="shared" si="4"/>
        <v>36.18210862619808</v>
      </c>
      <c r="N20" s="20">
        <f>+'ENERO-MARZO METAS'!N20</f>
        <v>963</v>
      </c>
      <c r="O20" s="16">
        <f t="shared" si="5"/>
        <v>38.45846645367412</v>
      </c>
      <c r="P20" s="24">
        <v>2548</v>
      </c>
      <c r="Q20" s="20">
        <f>+'ENERO-MARZO METAS'!Q20</f>
        <v>751</v>
      </c>
      <c r="R20" s="21">
        <f t="shared" si="6"/>
        <v>29.474097331240188</v>
      </c>
      <c r="S20" s="20">
        <f>+'ENERO-MARZO METAS'!S20</f>
        <v>752</v>
      </c>
      <c r="T20" s="22">
        <f t="shared" si="10"/>
        <v>29.513343799058084</v>
      </c>
      <c r="U20" s="20">
        <f>+'ENERO-MARZO METAS'!U20</f>
        <v>858</v>
      </c>
      <c r="V20" s="21">
        <f t="shared" si="7"/>
        <v>33.673469387755105</v>
      </c>
      <c r="W20" s="20">
        <f>+'ENERO-MARZO METAS'!W20</f>
        <v>784</v>
      </c>
      <c r="X20" s="16">
        <f t="shared" si="9"/>
        <v>30.76923076923077</v>
      </c>
      <c r="Y20" s="24">
        <v>2659</v>
      </c>
      <c r="Z20" s="20">
        <f>+'ENERO-MARZO METAS'!Z20</f>
        <v>602</v>
      </c>
      <c r="AA20" s="16">
        <f t="shared" si="8"/>
        <v>22.640090259496052</v>
      </c>
    </row>
    <row r="21" spans="1:27" ht="19.5" customHeight="1">
      <c r="A21" s="17">
        <v>13</v>
      </c>
      <c r="B21" s="18" t="s">
        <v>34</v>
      </c>
      <c r="C21" s="19">
        <v>1230</v>
      </c>
      <c r="D21" s="20">
        <f>+'ENERO-MARZO METAS'!D21</f>
        <v>609</v>
      </c>
      <c r="E21" s="21">
        <f t="shared" si="0"/>
        <v>49.51219512195122</v>
      </c>
      <c r="F21" s="20">
        <f>+'ENERO-MARZO METAS'!F21</f>
        <v>607</v>
      </c>
      <c r="G21" s="21">
        <f t="shared" si="1"/>
        <v>49.34959349593496</v>
      </c>
      <c r="H21" s="20">
        <f>+'ENERO-MARZO METAS'!H21</f>
        <v>5156</v>
      </c>
      <c r="I21" s="21">
        <f t="shared" si="2"/>
        <v>419.1869918699187</v>
      </c>
      <c r="J21" s="20">
        <f>+'ENERO-MARZO METAS'!J21</f>
        <v>607</v>
      </c>
      <c r="K21" s="22">
        <f t="shared" si="3"/>
        <v>49.34959349593496</v>
      </c>
      <c r="L21" s="20">
        <f>+'ENERO-MARZO METAS'!L21</f>
        <v>607</v>
      </c>
      <c r="M21" s="23">
        <f t="shared" si="4"/>
        <v>49.34959349593496</v>
      </c>
      <c r="N21" s="20">
        <f>+'ENERO-MARZO METAS'!N21</f>
        <v>743</v>
      </c>
      <c r="O21" s="16">
        <f t="shared" si="5"/>
        <v>60.40650406504065</v>
      </c>
      <c r="P21" s="24">
        <v>1260</v>
      </c>
      <c r="Q21" s="20">
        <f>+'ENERO-MARZO METAS'!Q21</f>
        <v>568</v>
      </c>
      <c r="R21" s="21">
        <f t="shared" si="6"/>
        <v>45.07936507936508</v>
      </c>
      <c r="S21" s="20">
        <f>+'ENERO-MARZO METAS'!S21</f>
        <v>566</v>
      </c>
      <c r="T21" s="22">
        <f t="shared" si="10"/>
        <v>44.92063492063492</v>
      </c>
      <c r="U21" s="20">
        <f>+'ENERO-MARZO METAS'!U21</f>
        <v>615</v>
      </c>
      <c r="V21" s="21">
        <f t="shared" si="7"/>
        <v>48.80952380952381</v>
      </c>
      <c r="W21" s="20">
        <f>+'ENERO-MARZO METAS'!W21</f>
        <v>603</v>
      </c>
      <c r="X21" s="16">
        <f t="shared" si="9"/>
        <v>47.857142857142854</v>
      </c>
      <c r="Y21" s="24">
        <v>1268</v>
      </c>
      <c r="Z21" s="20">
        <f>+'ENERO-MARZO METAS'!Z21</f>
        <v>565</v>
      </c>
      <c r="AA21" s="16">
        <f t="shared" si="8"/>
        <v>44.5583596214511</v>
      </c>
    </row>
    <row r="22" spans="1:27" ht="19.5" customHeight="1">
      <c r="A22" s="17">
        <v>14</v>
      </c>
      <c r="B22" s="18" t="s">
        <v>35</v>
      </c>
      <c r="C22" s="19">
        <v>1419</v>
      </c>
      <c r="D22" s="20">
        <f>+'ENERO-MARZO METAS'!D22</f>
        <v>207</v>
      </c>
      <c r="E22" s="21">
        <f t="shared" si="0"/>
        <v>14.587737843551798</v>
      </c>
      <c r="F22" s="20">
        <f>+'ENERO-MARZO METAS'!F22</f>
        <v>207</v>
      </c>
      <c r="G22" s="21">
        <f t="shared" si="1"/>
        <v>14.587737843551798</v>
      </c>
      <c r="H22" s="20">
        <f>+'ENERO-MARZO METAS'!H22</f>
        <v>1679</v>
      </c>
      <c r="I22" s="21">
        <f t="shared" si="2"/>
        <v>118.32276250880902</v>
      </c>
      <c r="J22" s="20">
        <f>+'ENERO-MARZO METAS'!J22</f>
        <v>174</v>
      </c>
      <c r="K22" s="22">
        <f t="shared" si="3"/>
        <v>12.26215644820296</v>
      </c>
      <c r="L22" s="20">
        <f>+'ENERO-MARZO METAS'!L22</f>
        <v>207</v>
      </c>
      <c r="M22" s="23">
        <f t="shared" si="4"/>
        <v>14.587737843551798</v>
      </c>
      <c r="N22" s="20">
        <f>+'ENERO-MARZO METAS'!N22</f>
        <v>257</v>
      </c>
      <c r="O22" s="16">
        <f t="shared" si="5"/>
        <v>18.111346018322763</v>
      </c>
      <c r="P22" s="24">
        <v>1361</v>
      </c>
      <c r="Q22" s="20">
        <f>+'ENERO-MARZO METAS'!Q22</f>
        <v>199</v>
      </c>
      <c r="R22" s="21">
        <f t="shared" si="6"/>
        <v>14.621601763409258</v>
      </c>
      <c r="S22" s="20">
        <f>+'ENERO-MARZO METAS'!S22</f>
        <v>199</v>
      </c>
      <c r="T22" s="22">
        <f t="shared" si="10"/>
        <v>14.621601763409258</v>
      </c>
      <c r="U22" s="20">
        <f>+'ENERO-MARZO METAS'!U22</f>
        <v>209</v>
      </c>
      <c r="V22" s="21">
        <f t="shared" si="7"/>
        <v>15.35635562086701</v>
      </c>
      <c r="W22" s="20">
        <f>+'ENERO-MARZO METAS'!W22</f>
        <v>213</v>
      </c>
      <c r="X22" s="16">
        <f t="shared" si="9"/>
        <v>15.65025716385011</v>
      </c>
      <c r="Y22" s="24">
        <v>1246</v>
      </c>
      <c r="Z22" s="20">
        <f>+'ENERO-MARZO METAS'!Z22</f>
        <v>146</v>
      </c>
      <c r="AA22" s="16">
        <f t="shared" si="8"/>
        <v>11.717495987158909</v>
      </c>
    </row>
    <row r="23" spans="1:27" ht="19.5" customHeight="1">
      <c r="A23" s="17">
        <v>15</v>
      </c>
      <c r="B23" s="18" t="s">
        <v>36</v>
      </c>
      <c r="C23" s="19">
        <v>1741</v>
      </c>
      <c r="D23" s="20">
        <f>+'ENERO-MARZO METAS'!D23</f>
        <v>948</v>
      </c>
      <c r="E23" s="21">
        <f t="shared" si="0"/>
        <v>54.451464675473865</v>
      </c>
      <c r="F23" s="20">
        <f>+'ENERO-MARZO METAS'!F23</f>
        <v>948</v>
      </c>
      <c r="G23" s="21">
        <f t="shared" si="1"/>
        <v>54.451464675473865</v>
      </c>
      <c r="H23" s="20">
        <f>+'ENERO-MARZO METAS'!H23</f>
        <v>20</v>
      </c>
      <c r="I23" s="21">
        <f t="shared" si="2"/>
        <v>1.1487650775416427</v>
      </c>
      <c r="J23" s="20">
        <f>+'ENERO-MARZO METAS'!J23</f>
        <v>948</v>
      </c>
      <c r="K23" s="22">
        <f t="shared" si="3"/>
        <v>54.451464675473865</v>
      </c>
      <c r="L23" s="20">
        <f>+'ENERO-MARZO METAS'!L23</f>
        <v>948</v>
      </c>
      <c r="M23" s="23">
        <f t="shared" si="4"/>
        <v>54.451464675473865</v>
      </c>
      <c r="N23" s="20">
        <f>+'ENERO-MARZO METAS'!N23</f>
        <v>959</v>
      </c>
      <c r="O23" s="16">
        <f t="shared" si="5"/>
        <v>55.08328546812177</v>
      </c>
      <c r="P23" s="24">
        <v>1691</v>
      </c>
      <c r="Q23" s="20">
        <f>+'ENERO-MARZO METAS'!Q23</f>
        <v>684</v>
      </c>
      <c r="R23" s="21">
        <f t="shared" si="6"/>
        <v>40.449438202247194</v>
      </c>
      <c r="S23" s="20">
        <f>+'ENERO-MARZO METAS'!S23</f>
        <v>692</v>
      </c>
      <c r="T23" s="22">
        <f t="shared" si="10"/>
        <v>40.92253104671792</v>
      </c>
      <c r="U23" s="20">
        <f>+'ENERO-MARZO METAS'!U23</f>
        <v>734</v>
      </c>
      <c r="V23" s="21">
        <f t="shared" si="7"/>
        <v>43.40626848018924</v>
      </c>
      <c r="W23" s="20">
        <f>+'ENERO-MARZO METAS'!W23</f>
        <v>705</v>
      </c>
      <c r="X23" s="16">
        <f t="shared" si="9"/>
        <v>41.69130691898285</v>
      </c>
      <c r="Y23" s="24">
        <v>1579</v>
      </c>
      <c r="Z23" s="20">
        <f>+'ENERO-MARZO METAS'!Z23</f>
        <v>852</v>
      </c>
      <c r="AA23" s="16">
        <f t="shared" si="8"/>
        <v>53.95820139328689</v>
      </c>
    </row>
    <row r="24" spans="1:27" ht="19.5" customHeight="1">
      <c r="A24" s="17">
        <v>16</v>
      </c>
      <c r="B24" s="18" t="s">
        <v>37</v>
      </c>
      <c r="C24" s="19">
        <v>3386</v>
      </c>
      <c r="D24" s="20">
        <f>+'ENERO-MARZO METAS'!D24</f>
        <v>1402</v>
      </c>
      <c r="E24" s="21">
        <f t="shared" si="0"/>
        <v>41.405788541051386</v>
      </c>
      <c r="F24" s="20">
        <f>+'ENERO-MARZO METAS'!F24</f>
        <v>1402</v>
      </c>
      <c r="G24" s="21">
        <f t="shared" si="1"/>
        <v>41.405788541051386</v>
      </c>
      <c r="H24" s="20">
        <f>+'ENERO-MARZO METAS'!H24</f>
        <v>1149</v>
      </c>
      <c r="I24" s="21">
        <f t="shared" si="2"/>
        <v>33.933845245126996</v>
      </c>
      <c r="J24" s="20">
        <f>+'ENERO-MARZO METAS'!J24</f>
        <v>1403</v>
      </c>
      <c r="K24" s="22">
        <f t="shared" si="3"/>
        <v>41.43532191376255</v>
      </c>
      <c r="L24" s="20">
        <f>+'ENERO-MARZO METAS'!L24</f>
        <v>1402</v>
      </c>
      <c r="M24" s="23">
        <f t="shared" si="4"/>
        <v>41.405788541051386</v>
      </c>
      <c r="N24" s="20">
        <f>+'ENERO-MARZO METAS'!N24</f>
        <v>1431</v>
      </c>
      <c r="O24" s="16">
        <f t="shared" si="5"/>
        <v>42.262256349675134</v>
      </c>
      <c r="P24" s="24">
        <v>3324</v>
      </c>
      <c r="Q24" s="20">
        <f>+'ENERO-MARZO METAS'!Q24</f>
        <v>1145</v>
      </c>
      <c r="R24" s="21">
        <f t="shared" si="6"/>
        <v>34.44645006016847</v>
      </c>
      <c r="S24" s="20">
        <f>+'ENERO-MARZO METAS'!S24</f>
        <v>1150</v>
      </c>
      <c r="T24" s="22">
        <f t="shared" si="10"/>
        <v>34.59687123947052</v>
      </c>
      <c r="U24" s="20">
        <f>+'ENERO-MARZO METAS'!U24</f>
        <v>1213</v>
      </c>
      <c r="V24" s="21">
        <f t="shared" si="7"/>
        <v>36.49217809867629</v>
      </c>
      <c r="W24" s="20">
        <f>+'ENERO-MARZO METAS'!W24</f>
        <v>1188</v>
      </c>
      <c r="X24" s="16">
        <f t="shared" si="9"/>
        <v>35.74007220216607</v>
      </c>
      <c r="Y24" s="24">
        <v>3237</v>
      </c>
      <c r="Z24" s="20">
        <f>+'ENERO-MARZO METAS'!Z24</f>
        <v>1102</v>
      </c>
      <c r="AA24" s="16">
        <f t="shared" si="8"/>
        <v>34.04386777880754</v>
      </c>
    </row>
    <row r="25" spans="1:27" ht="19.5" customHeight="1">
      <c r="A25" s="17">
        <v>17</v>
      </c>
      <c r="B25" s="18" t="s">
        <v>38</v>
      </c>
      <c r="C25" s="19">
        <v>248</v>
      </c>
      <c r="D25" s="20">
        <f>+'ENERO-MARZO METAS'!D25</f>
        <v>35</v>
      </c>
      <c r="E25" s="21">
        <f t="shared" si="0"/>
        <v>14.112903225806452</v>
      </c>
      <c r="F25" s="20">
        <f>+'ENERO-MARZO METAS'!F25</f>
        <v>35</v>
      </c>
      <c r="G25" s="21">
        <f t="shared" si="1"/>
        <v>14.112903225806452</v>
      </c>
      <c r="H25" s="20">
        <f>+'ENERO-MARZO METAS'!H25</f>
        <v>2</v>
      </c>
      <c r="I25" s="21">
        <f t="shared" si="2"/>
        <v>0.8064516129032258</v>
      </c>
      <c r="J25" s="20">
        <f>+'ENERO-MARZO METAS'!J25</f>
        <v>35</v>
      </c>
      <c r="K25" s="22">
        <f t="shared" si="3"/>
        <v>14.112903225806452</v>
      </c>
      <c r="L25" s="20">
        <f>+'ENERO-MARZO METAS'!L25</f>
        <v>35</v>
      </c>
      <c r="M25" s="23">
        <f t="shared" si="4"/>
        <v>14.112903225806452</v>
      </c>
      <c r="N25" s="20">
        <f>+'ENERO-MARZO METAS'!N25</f>
        <v>16</v>
      </c>
      <c r="O25" s="16">
        <f t="shared" si="5"/>
        <v>6.451612903225806</v>
      </c>
      <c r="P25" s="24">
        <v>243</v>
      </c>
      <c r="Q25" s="20">
        <f>+'ENERO-MARZO METAS'!Q25</f>
        <v>34</v>
      </c>
      <c r="R25" s="21">
        <f t="shared" si="6"/>
        <v>13.991769547325102</v>
      </c>
      <c r="S25" s="20">
        <f>+'ENERO-MARZO METAS'!S25</f>
        <v>33</v>
      </c>
      <c r="T25" s="22">
        <f t="shared" si="10"/>
        <v>13.580246913580247</v>
      </c>
      <c r="U25" s="20">
        <f>+'ENERO-MARZO METAS'!U25</f>
        <v>36</v>
      </c>
      <c r="V25" s="21">
        <f t="shared" si="7"/>
        <v>14.814814814814815</v>
      </c>
      <c r="W25" s="20">
        <f>+'ENERO-MARZO METAS'!W25</f>
        <v>33</v>
      </c>
      <c r="X25" s="16">
        <f t="shared" si="9"/>
        <v>13.580246913580247</v>
      </c>
      <c r="Y25" s="24">
        <v>261</v>
      </c>
      <c r="Z25" s="20">
        <f>+'ENERO-MARZO METAS'!Z25</f>
        <v>36</v>
      </c>
      <c r="AA25" s="16">
        <f t="shared" si="8"/>
        <v>13.793103448275861</v>
      </c>
    </row>
    <row r="26" spans="1:27" ht="19.5" customHeight="1">
      <c r="A26" s="17">
        <v>18</v>
      </c>
      <c r="B26" s="18" t="s">
        <v>39</v>
      </c>
      <c r="C26" s="19">
        <v>6297</v>
      </c>
      <c r="D26" s="20">
        <f>+'ENERO-MARZO METAS'!D26</f>
        <v>1678</v>
      </c>
      <c r="E26" s="21">
        <f t="shared" si="0"/>
        <v>26.647609973003018</v>
      </c>
      <c r="F26" s="20">
        <f>+'ENERO-MARZO METAS'!F26</f>
        <v>1689</v>
      </c>
      <c r="G26" s="21">
        <f t="shared" si="1"/>
        <v>26.822296331586468</v>
      </c>
      <c r="H26" s="20">
        <f>+'ENERO-MARZO METAS'!H26</f>
        <v>1056</v>
      </c>
      <c r="I26" s="21">
        <f t="shared" si="2"/>
        <v>16.769890424011432</v>
      </c>
      <c r="J26" s="20">
        <f>+'ENERO-MARZO METAS'!J26</f>
        <v>1689</v>
      </c>
      <c r="K26" s="22">
        <f t="shared" si="3"/>
        <v>26.822296331586468</v>
      </c>
      <c r="L26" s="20">
        <f>+'ENERO-MARZO METAS'!L26</f>
        <v>1689</v>
      </c>
      <c r="M26" s="23">
        <f t="shared" si="4"/>
        <v>26.822296331586468</v>
      </c>
      <c r="N26" s="20">
        <f>+'ENERO-MARZO METAS'!N26</f>
        <v>1814</v>
      </c>
      <c r="O26" s="16">
        <f t="shared" si="5"/>
        <v>28.80736858821661</v>
      </c>
      <c r="P26" s="24">
        <v>6226</v>
      </c>
      <c r="Q26" s="20">
        <f>+'ENERO-MARZO METAS'!Q26</f>
        <v>1402</v>
      </c>
      <c r="R26" s="21">
        <f t="shared" si="6"/>
        <v>22.51847092836492</v>
      </c>
      <c r="S26" s="20">
        <f>+'ENERO-MARZO METAS'!S26</f>
        <v>1406</v>
      </c>
      <c r="T26" s="22">
        <f t="shared" si="10"/>
        <v>22.58271763572117</v>
      </c>
      <c r="U26" s="20">
        <f>+'ENERO-MARZO METAS'!U26</f>
        <v>1576</v>
      </c>
      <c r="V26" s="21">
        <f t="shared" si="7"/>
        <v>25.31320269836171</v>
      </c>
      <c r="W26" s="20">
        <f>+'ENERO-MARZO METAS'!W26</f>
        <v>1445</v>
      </c>
      <c r="X26" s="16">
        <f t="shared" si="9"/>
        <v>23.209123032444587</v>
      </c>
      <c r="Y26" s="24">
        <v>6116</v>
      </c>
      <c r="Z26" s="20">
        <f>+'ENERO-MARZO METAS'!Z26</f>
        <v>1449</v>
      </c>
      <c r="AA26" s="16">
        <f t="shared" si="8"/>
        <v>23.691955526487902</v>
      </c>
    </row>
    <row r="27" spans="1:27" ht="19.5" customHeight="1">
      <c r="A27" s="17">
        <v>19</v>
      </c>
      <c r="B27" s="18" t="s">
        <v>40</v>
      </c>
      <c r="C27" s="19">
        <v>13676</v>
      </c>
      <c r="D27" s="20">
        <f>+'ENERO-MARZO METAS'!D27</f>
        <v>2962</v>
      </c>
      <c r="E27" s="21">
        <f t="shared" si="0"/>
        <v>21.658379643170516</v>
      </c>
      <c r="F27" s="20">
        <f>+'ENERO-MARZO METAS'!F27</f>
        <v>2963</v>
      </c>
      <c r="G27" s="21">
        <f t="shared" si="1"/>
        <v>21.665691722725942</v>
      </c>
      <c r="H27" s="20">
        <f>+'ENERO-MARZO METAS'!H27</f>
        <v>1699</v>
      </c>
      <c r="I27" s="21">
        <f t="shared" si="2"/>
        <v>12.423223164668032</v>
      </c>
      <c r="J27" s="20">
        <f>+'ENERO-MARZO METAS'!J27</f>
        <v>2963</v>
      </c>
      <c r="K27" s="22">
        <f t="shared" si="3"/>
        <v>21.665691722725942</v>
      </c>
      <c r="L27" s="20">
        <f>+'ENERO-MARZO METAS'!L27</f>
        <v>2963</v>
      </c>
      <c r="M27" s="23">
        <f t="shared" si="4"/>
        <v>21.665691722725942</v>
      </c>
      <c r="N27" s="20">
        <f>+'ENERO-MARZO METAS'!N27</f>
        <v>2892</v>
      </c>
      <c r="O27" s="16">
        <f t="shared" si="5"/>
        <v>21.146534074290727</v>
      </c>
      <c r="P27" s="24">
        <v>13513</v>
      </c>
      <c r="Q27" s="20">
        <f>+'ENERO-MARZO METAS'!Q27</f>
        <v>2413</v>
      </c>
      <c r="R27" s="21">
        <f t="shared" si="6"/>
        <v>17.856878561385333</v>
      </c>
      <c r="S27" s="20">
        <f>+'ENERO-MARZO METAS'!S27</f>
        <v>2420</v>
      </c>
      <c r="T27" s="22">
        <f t="shared" si="10"/>
        <v>17.908680529860135</v>
      </c>
      <c r="U27" s="20">
        <f>+'ENERO-MARZO METAS'!U27</f>
        <v>2772</v>
      </c>
      <c r="V27" s="21">
        <f t="shared" si="7"/>
        <v>20.513579516021608</v>
      </c>
      <c r="W27" s="20">
        <f>+'ENERO-MARZO METAS'!W27</f>
        <v>2496</v>
      </c>
      <c r="X27" s="16">
        <f t="shared" si="9"/>
        <v>18.47110190187227</v>
      </c>
      <c r="Y27" s="24">
        <v>13092</v>
      </c>
      <c r="Z27" s="20">
        <f>+'ENERO-MARZO METAS'!Z27</f>
        <v>2428</v>
      </c>
      <c r="AA27" s="16">
        <f t="shared" si="8"/>
        <v>18.545676749159792</v>
      </c>
    </row>
    <row r="28" spans="1:27" ht="19.5" customHeight="1">
      <c r="A28" s="17">
        <v>20</v>
      </c>
      <c r="B28" s="18" t="s">
        <v>41</v>
      </c>
      <c r="C28" s="19">
        <v>123</v>
      </c>
      <c r="D28" s="25">
        <f>+'ENERO-MARZO METAS'!D28</f>
        <v>7</v>
      </c>
      <c r="E28" s="21">
        <f t="shared" si="0"/>
        <v>5.691056910569106</v>
      </c>
      <c r="F28" s="25">
        <f>+'ENERO-MARZO METAS'!F28</f>
        <v>7</v>
      </c>
      <c r="G28" s="21">
        <f t="shared" si="1"/>
        <v>5.691056910569106</v>
      </c>
      <c r="H28" s="25">
        <f>+'ENERO-MARZO METAS'!H28</f>
        <v>0</v>
      </c>
      <c r="I28" s="21">
        <f t="shared" si="2"/>
        <v>0</v>
      </c>
      <c r="J28" s="25">
        <f>+'ENERO-MARZO METAS'!J28</f>
        <v>7</v>
      </c>
      <c r="K28" s="22">
        <f t="shared" si="3"/>
        <v>5.691056910569106</v>
      </c>
      <c r="L28" s="25">
        <f>+'ENERO-MARZO METAS'!L28</f>
        <v>7</v>
      </c>
      <c r="M28" s="23">
        <f t="shared" si="4"/>
        <v>5.691056910569106</v>
      </c>
      <c r="N28" s="25">
        <f>+'ENERO-MARZO METAS'!N28</f>
        <v>4</v>
      </c>
      <c r="O28" s="16">
        <f t="shared" si="5"/>
        <v>3.252032520325203</v>
      </c>
      <c r="P28" s="24">
        <v>119</v>
      </c>
      <c r="Q28" s="25">
        <f>+'ENERO-MARZO METAS'!Q28</f>
        <v>15</v>
      </c>
      <c r="R28" s="21">
        <f t="shared" si="6"/>
        <v>12.605042016806722</v>
      </c>
      <c r="S28" s="25">
        <f>+'ENERO-MARZO METAS'!S28</f>
        <v>15</v>
      </c>
      <c r="T28" s="22">
        <f t="shared" si="10"/>
        <v>12.605042016806722</v>
      </c>
      <c r="U28" s="25">
        <f>+'ENERO-MARZO METAS'!U28</f>
        <v>16</v>
      </c>
      <c r="V28" s="21">
        <f t="shared" si="7"/>
        <v>13.445378151260504</v>
      </c>
      <c r="W28" s="25">
        <f>+'ENERO-MARZO METAS'!W28</f>
        <v>16</v>
      </c>
      <c r="X28" s="26">
        <f t="shared" si="9"/>
        <v>13.445378151260504</v>
      </c>
      <c r="Y28" s="24">
        <v>119</v>
      </c>
      <c r="Z28" s="20">
        <f>+'ENERO-MARZO METAS'!Z28</f>
        <v>6</v>
      </c>
      <c r="AA28" s="16">
        <f t="shared" si="8"/>
        <v>5.042016806722689</v>
      </c>
    </row>
    <row r="29" spans="1:27" s="29" customFormat="1" ht="19.5" customHeight="1">
      <c r="A29" s="75"/>
      <c r="B29" s="76" t="s">
        <v>42</v>
      </c>
      <c r="C29" s="77">
        <f>SUM(C9:C28)</f>
        <v>121477</v>
      </c>
      <c r="D29" s="78">
        <f>SUM(D9:D28)</f>
        <v>29006</v>
      </c>
      <c r="E29" s="79">
        <f t="shared" si="0"/>
        <v>23.87777110070219</v>
      </c>
      <c r="F29" s="80">
        <f>SUM(F9:F28)</f>
        <v>28972</v>
      </c>
      <c r="G29" s="79">
        <f t="shared" si="1"/>
        <v>23.849782263309105</v>
      </c>
      <c r="H29" s="80">
        <f>SUM(H9:H28)</f>
        <v>28273</v>
      </c>
      <c r="I29" s="79">
        <f t="shared" si="2"/>
        <v>23.27436469455123</v>
      </c>
      <c r="J29" s="80">
        <f>SUM(J9:J28)</f>
        <v>28910</v>
      </c>
      <c r="K29" s="79">
        <f t="shared" si="3"/>
        <v>23.79874379512171</v>
      </c>
      <c r="L29" s="80">
        <f>SUM(L9:L28)</f>
        <v>28972</v>
      </c>
      <c r="M29" s="79">
        <f t="shared" si="4"/>
        <v>23.849782263309105</v>
      </c>
      <c r="N29" s="80">
        <f>SUM(N9:N28)</f>
        <v>29418</v>
      </c>
      <c r="O29" s="79">
        <f t="shared" si="5"/>
        <v>24.21692995381842</v>
      </c>
      <c r="P29" s="81">
        <f>SUM(P9:P28)</f>
        <v>120626</v>
      </c>
      <c r="Q29" s="78">
        <f>SUM(Q9:Q28)</f>
        <v>24967</v>
      </c>
      <c r="R29" s="79">
        <f t="shared" si="6"/>
        <v>20.697859499610367</v>
      </c>
      <c r="S29" s="78">
        <f>SUM(S9:S28)</f>
        <v>24978</v>
      </c>
      <c r="T29" s="79">
        <f>+S29*100/P29</f>
        <v>20.706978594996105</v>
      </c>
      <c r="U29" s="78">
        <f>SUM(U9:U28)</f>
        <v>27337</v>
      </c>
      <c r="V29" s="79">
        <f t="shared" si="7"/>
        <v>22.662610050901133</v>
      </c>
      <c r="W29" s="78">
        <f>SUM(W9:W28)</f>
        <v>25943</v>
      </c>
      <c r="X29" s="82">
        <f>+W29*100/P29</f>
        <v>21.506971962926734</v>
      </c>
      <c r="Y29" s="81">
        <f>SUM(Y9:Y28)</f>
        <v>118730</v>
      </c>
      <c r="Z29" s="77">
        <f>SUM(Z9:Z28)</f>
        <v>24603</v>
      </c>
      <c r="AA29" s="79">
        <f t="shared" si="8"/>
        <v>20.72180577781521</v>
      </c>
    </row>
    <row r="30" ht="16.5" customHeight="1">
      <c r="A30" s="30" t="s">
        <v>43</v>
      </c>
    </row>
    <row r="31" ht="16.5" customHeight="1">
      <c r="A31" s="30" t="s">
        <v>44</v>
      </c>
    </row>
    <row r="32" spans="1:4" ht="16.5" customHeight="1">
      <c r="A32" s="31" t="s">
        <v>87</v>
      </c>
      <c r="D32" s="32"/>
    </row>
    <row r="33" spans="4:10" s="34" customFormat="1" ht="16.5" customHeight="1">
      <c r="D33" s="33"/>
      <c r="J33" s="35"/>
    </row>
  </sheetData>
  <sheetProtection/>
  <mergeCells count="18">
    <mergeCell ref="Y6:Y8"/>
    <mergeCell ref="W7:X7"/>
    <mergeCell ref="U7:V7"/>
    <mergeCell ref="A6:B8"/>
    <mergeCell ref="C6:C8"/>
    <mergeCell ref="D6:O6"/>
    <mergeCell ref="P6:P8"/>
    <mergeCell ref="Q6:X6"/>
    <mergeCell ref="Z7:AA7"/>
    <mergeCell ref="Z6:AA6"/>
    <mergeCell ref="D7:E7"/>
    <mergeCell ref="F7:G7"/>
    <mergeCell ref="H7:I7"/>
    <mergeCell ref="J7:K7"/>
    <mergeCell ref="L7:M7"/>
    <mergeCell ref="N7:O7"/>
    <mergeCell ref="Q7:R7"/>
    <mergeCell ref="S7:T7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A34"/>
  <sheetViews>
    <sheetView showGridLines="0" zoomScalePageLayoutView="0" workbookViewId="0" topLeftCell="A1">
      <pane xSplit="3" ySplit="8" topLeftCell="D9" activePane="bottomRight" state="frozen"/>
      <selection pane="topLeft" activeCell="I15" sqref="I15"/>
      <selection pane="topRight" activeCell="I15" sqref="I15"/>
      <selection pane="bottomLeft" activeCell="I15" sqref="I15"/>
      <selection pane="bottomRight" activeCell="I15" sqref="I15"/>
    </sheetView>
  </sheetViews>
  <sheetFormatPr defaultColWidth="11.421875" defaultRowHeight="16.5" customHeight="1"/>
  <cols>
    <col min="1" max="1" width="3.00390625" style="2" customWidth="1"/>
    <col min="2" max="2" width="19.7109375" style="2" customWidth="1"/>
    <col min="3" max="3" width="11.140625" style="2" customWidth="1"/>
    <col min="4" max="4" width="9.140625" style="2" customWidth="1"/>
    <col min="5" max="5" width="8.7109375" style="2" customWidth="1"/>
    <col min="6" max="6" width="8.57421875" style="2" customWidth="1"/>
    <col min="7" max="7" width="8.7109375" style="2" customWidth="1"/>
    <col min="8" max="8" width="8.8515625" style="2" customWidth="1"/>
    <col min="9" max="15" width="8.7109375" style="2" customWidth="1"/>
    <col min="16" max="16" width="10.8515625" style="2" customWidth="1"/>
    <col min="17" max="22" width="8.7109375" style="2" customWidth="1"/>
    <col min="23" max="23" width="9.140625" style="2" customWidth="1"/>
    <col min="24" max="24" width="8.57421875" style="2" customWidth="1"/>
    <col min="25" max="25" width="11.421875" style="2" customWidth="1"/>
    <col min="26" max="26" width="8.57421875" style="2" customWidth="1"/>
    <col min="27" max="27" width="7.140625" style="2" customWidth="1"/>
    <col min="28" max="16384" width="11.421875" style="2" customWidth="1"/>
  </cols>
  <sheetData>
    <row r="1" spans="1:22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8.75" customHeight="1">
      <c r="A4" s="5" t="s">
        <v>83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0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7" ht="16.5" customHeight="1">
      <c r="A6" s="111" t="s">
        <v>3</v>
      </c>
      <c r="B6" s="112"/>
      <c r="C6" s="117" t="s">
        <v>4</v>
      </c>
      <c r="D6" s="99" t="s">
        <v>5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P6" s="107" t="s">
        <v>6</v>
      </c>
      <c r="Q6" s="105" t="s">
        <v>7</v>
      </c>
      <c r="R6" s="102"/>
      <c r="S6" s="102"/>
      <c r="T6" s="102"/>
      <c r="U6" s="102"/>
      <c r="V6" s="102"/>
      <c r="W6" s="102"/>
      <c r="X6" s="106"/>
      <c r="Y6" s="107" t="s">
        <v>8</v>
      </c>
      <c r="Z6" s="105" t="s">
        <v>9</v>
      </c>
      <c r="AA6" s="106"/>
    </row>
    <row r="7" spans="1:27" ht="21" customHeight="1">
      <c r="A7" s="113"/>
      <c r="B7" s="114"/>
      <c r="C7" s="118"/>
      <c r="D7" s="103" t="s">
        <v>10</v>
      </c>
      <c r="E7" s="104"/>
      <c r="F7" s="103" t="s">
        <v>11</v>
      </c>
      <c r="G7" s="104"/>
      <c r="H7" s="103" t="s">
        <v>12</v>
      </c>
      <c r="I7" s="104"/>
      <c r="J7" s="103" t="s">
        <v>13</v>
      </c>
      <c r="K7" s="104"/>
      <c r="L7" s="103" t="s">
        <v>14</v>
      </c>
      <c r="M7" s="104"/>
      <c r="N7" s="103" t="s">
        <v>15</v>
      </c>
      <c r="O7" s="104"/>
      <c r="P7" s="108"/>
      <c r="Q7" s="103" t="s">
        <v>16</v>
      </c>
      <c r="R7" s="104"/>
      <c r="S7" s="103" t="s">
        <v>17</v>
      </c>
      <c r="T7" s="104"/>
      <c r="U7" s="103" t="s">
        <v>18</v>
      </c>
      <c r="V7" s="104"/>
      <c r="W7" s="103" t="s">
        <v>19</v>
      </c>
      <c r="X7" s="110"/>
      <c r="Y7" s="108"/>
      <c r="Z7" s="103" t="s">
        <v>16</v>
      </c>
      <c r="AA7" s="104"/>
    </row>
    <row r="8" spans="1:27" ht="23.25" customHeight="1">
      <c r="A8" s="115"/>
      <c r="B8" s="116"/>
      <c r="C8" s="119"/>
      <c r="D8" s="72" t="s">
        <v>20</v>
      </c>
      <c r="E8" s="73" t="s">
        <v>21</v>
      </c>
      <c r="F8" s="72" t="s">
        <v>20</v>
      </c>
      <c r="G8" s="73" t="s">
        <v>21</v>
      </c>
      <c r="H8" s="72" t="s">
        <v>20</v>
      </c>
      <c r="I8" s="73" t="s">
        <v>21</v>
      </c>
      <c r="J8" s="72" t="s">
        <v>20</v>
      </c>
      <c r="K8" s="73" t="s">
        <v>21</v>
      </c>
      <c r="L8" s="72" t="s">
        <v>20</v>
      </c>
      <c r="M8" s="73" t="s">
        <v>21</v>
      </c>
      <c r="N8" s="72" t="s">
        <v>20</v>
      </c>
      <c r="O8" s="73" t="s">
        <v>21</v>
      </c>
      <c r="P8" s="109"/>
      <c r="Q8" s="72" t="s">
        <v>20</v>
      </c>
      <c r="R8" s="73" t="s">
        <v>21</v>
      </c>
      <c r="S8" s="72" t="s">
        <v>20</v>
      </c>
      <c r="T8" s="73" t="s">
        <v>21</v>
      </c>
      <c r="U8" s="72" t="s">
        <v>20</v>
      </c>
      <c r="V8" s="73" t="s">
        <v>21</v>
      </c>
      <c r="W8" s="72" t="s">
        <v>20</v>
      </c>
      <c r="X8" s="74" t="s">
        <v>21</v>
      </c>
      <c r="Y8" s="109"/>
      <c r="Z8" s="72" t="s">
        <v>20</v>
      </c>
      <c r="AA8" s="73" t="s">
        <v>21</v>
      </c>
    </row>
    <row r="9" spans="1:27" ht="19.5" customHeight="1">
      <c r="A9" s="7">
        <v>1</v>
      </c>
      <c r="B9" s="8" t="s">
        <v>22</v>
      </c>
      <c r="C9" s="9">
        <v>8800</v>
      </c>
      <c r="D9" s="10">
        <f>+'ENERO-METAS'!D9+'FEBRERO-METAS'!D9+'MARZO-METAS'!D9</f>
        <v>2280</v>
      </c>
      <c r="E9" s="11">
        <f aca="true" t="shared" si="0" ref="E9:E29">+D9*100/C9</f>
        <v>25.90909090909091</v>
      </c>
      <c r="F9" s="10">
        <f>+'ENERO-METAS'!F9+'FEBRERO-METAS'!F9+'MARZO-METAS'!F9</f>
        <v>2278</v>
      </c>
      <c r="G9" s="11">
        <f aca="true" t="shared" si="1" ref="G9:G29">+F9*100/C9</f>
        <v>25.886363636363637</v>
      </c>
      <c r="H9" s="10">
        <f>+'ENERO-METAS'!H9+'FEBRERO-METAS'!H9+'MARZO-METAS'!H9</f>
        <v>2388</v>
      </c>
      <c r="I9" s="11">
        <f aca="true" t="shared" si="2" ref="I9:I29">+H9*100/C9</f>
        <v>27.136363636363637</v>
      </c>
      <c r="J9" s="10">
        <f>+'ENERO-METAS'!J9+'FEBRERO-METAS'!J9+'MARZO-METAS'!J9</f>
        <v>2263</v>
      </c>
      <c r="K9" s="12">
        <f aca="true" t="shared" si="3" ref="K9:K29">+J9*100/C9</f>
        <v>25.71590909090909</v>
      </c>
      <c r="L9" s="10">
        <f>+'ENERO-METAS'!L9+'FEBRERO-METAS'!L9+'MARZO-METAS'!L9</f>
        <v>2278</v>
      </c>
      <c r="M9" s="13">
        <f aca="true" t="shared" si="4" ref="M9:M29">+L9*100/C9</f>
        <v>25.886363636363637</v>
      </c>
      <c r="N9" s="10">
        <f>+'ENERO-METAS'!N9+'FEBRERO-METAS'!N9+'MARZO-METAS'!N9</f>
        <v>2240</v>
      </c>
      <c r="O9" s="14">
        <f aca="true" t="shared" si="5" ref="O9:O29">+N9*100/C9</f>
        <v>25.454545454545453</v>
      </c>
      <c r="P9" s="15">
        <v>9077</v>
      </c>
      <c r="Q9" s="10">
        <f>+'ENERO-METAS'!Q9+'FEBRERO-METAS'!Q9+'MARZO-METAS'!Q9</f>
        <v>1971</v>
      </c>
      <c r="R9" s="11">
        <f aca="true" t="shared" si="6" ref="R9:R29">+Q9*100/P9</f>
        <v>21.71422276082406</v>
      </c>
      <c r="S9" s="10">
        <f>+'ENERO-METAS'!S9+'FEBRERO-METAS'!S9+'MARZO-METAS'!S9</f>
        <v>1953</v>
      </c>
      <c r="T9" s="12">
        <f>+S9*100/P9</f>
        <v>21.515919356615623</v>
      </c>
      <c r="U9" s="10">
        <f>+'ENERO-METAS'!U9+'FEBRERO-METAS'!U9+'MARZO-METAS'!U9</f>
        <v>1997</v>
      </c>
      <c r="V9" s="11">
        <f aca="true" t="shared" si="7" ref="V9:V29">+U9*100/P9</f>
        <v>22.00066101134736</v>
      </c>
      <c r="W9" s="10">
        <f>+'ENERO-METAS'!W9+'FEBRERO-METAS'!W9+'MARZO-METAS'!W9</f>
        <v>2072</v>
      </c>
      <c r="X9" s="16">
        <f>+W9*100/P9</f>
        <v>22.82692519554919</v>
      </c>
      <c r="Y9" s="15">
        <v>7300</v>
      </c>
      <c r="Z9" s="10">
        <f>+'ENERO-METAS'!Z9+'FEBRERO-METAS'!Z9+'MARZO-METAS'!Z9</f>
        <v>1872</v>
      </c>
      <c r="AA9" s="14">
        <f aca="true" t="shared" si="8" ref="AA9:AA29">+Z9*100/Y9</f>
        <v>25.643835616438356</v>
      </c>
    </row>
    <row r="10" spans="1:27" ht="19.5" customHeight="1">
      <c r="A10" s="17">
        <v>2</v>
      </c>
      <c r="B10" s="18" t="s">
        <v>23</v>
      </c>
      <c r="C10" s="19">
        <v>7830</v>
      </c>
      <c r="D10" s="20">
        <f>+'ENERO-METAS'!D10+'FEBRERO-METAS'!D10+'MARZO-METAS'!D10</f>
        <v>2023</v>
      </c>
      <c r="E10" s="21">
        <f t="shared" si="0"/>
        <v>25.83652618135377</v>
      </c>
      <c r="F10" s="20">
        <f>+'ENERO-METAS'!F10+'FEBRERO-METAS'!F10+'MARZO-METAS'!F10</f>
        <v>2016</v>
      </c>
      <c r="G10" s="21">
        <f t="shared" si="1"/>
        <v>25.74712643678161</v>
      </c>
      <c r="H10" s="20">
        <f>+'ENERO-METAS'!H10+'FEBRERO-METAS'!H10+'MARZO-METAS'!H10</f>
        <v>2681</v>
      </c>
      <c r="I10" s="21">
        <f t="shared" si="2"/>
        <v>34.240102171136655</v>
      </c>
      <c r="J10" s="20">
        <f>+'ENERO-METAS'!J10+'FEBRERO-METAS'!J10+'MARZO-METAS'!J10</f>
        <v>2006</v>
      </c>
      <c r="K10" s="22">
        <f t="shared" si="3"/>
        <v>25.61941251596424</v>
      </c>
      <c r="L10" s="20">
        <f>+'ENERO-METAS'!L10+'FEBRERO-METAS'!L10+'MARZO-METAS'!L10</f>
        <v>2016</v>
      </c>
      <c r="M10" s="23">
        <f t="shared" si="4"/>
        <v>25.74712643678161</v>
      </c>
      <c r="N10" s="20">
        <f>+'ENERO-METAS'!N10+'FEBRERO-METAS'!N10+'MARZO-METAS'!N10</f>
        <v>2194</v>
      </c>
      <c r="O10" s="16">
        <f t="shared" si="5"/>
        <v>28.020434227330778</v>
      </c>
      <c r="P10" s="24">
        <v>7535</v>
      </c>
      <c r="Q10" s="20">
        <f>+'ENERO-METAS'!Q10+'FEBRERO-METAS'!Q10+'MARZO-METAS'!Q10</f>
        <v>1638</v>
      </c>
      <c r="R10" s="21">
        <f t="shared" si="6"/>
        <v>21.738553417385535</v>
      </c>
      <c r="S10" s="20">
        <f>+'ENERO-METAS'!S10+'FEBRERO-METAS'!S10+'MARZO-METAS'!S10</f>
        <v>1612</v>
      </c>
      <c r="T10" s="22">
        <f>+S10*100/P10</f>
        <v>21.39349701393497</v>
      </c>
      <c r="U10" s="20">
        <f>+'ENERO-METAS'!U10+'FEBRERO-METAS'!U10+'MARZO-METAS'!U10</f>
        <v>1660</v>
      </c>
      <c r="V10" s="21">
        <f t="shared" si="7"/>
        <v>22.030524220305242</v>
      </c>
      <c r="W10" s="20">
        <f>+'ENERO-METAS'!W10+'FEBRERO-METAS'!W10+'MARZO-METAS'!W10</f>
        <v>1721</v>
      </c>
      <c r="X10" s="16">
        <f aca="true" t="shared" si="9" ref="X10:X28">+W10*100/P10</f>
        <v>22.840079628400797</v>
      </c>
      <c r="Y10" s="24">
        <v>6900</v>
      </c>
      <c r="Z10" s="20">
        <f>+'ENERO-METAS'!Z10+'FEBRERO-METAS'!Z10+'MARZO-METAS'!Z10</f>
        <v>1415</v>
      </c>
      <c r="AA10" s="16">
        <f t="shared" si="8"/>
        <v>20.507246376811594</v>
      </c>
    </row>
    <row r="11" spans="1:27" ht="19.5" customHeight="1">
      <c r="A11" s="17">
        <v>3</v>
      </c>
      <c r="B11" s="18" t="s">
        <v>24</v>
      </c>
      <c r="C11" s="19">
        <v>1400</v>
      </c>
      <c r="D11" s="20">
        <f>+'ENERO-METAS'!D11+'FEBRERO-METAS'!D11+'MARZO-METAS'!D11</f>
        <v>273</v>
      </c>
      <c r="E11" s="21">
        <f t="shared" si="0"/>
        <v>19.5</v>
      </c>
      <c r="F11" s="20">
        <f>+'ENERO-METAS'!F11+'FEBRERO-METAS'!F11+'MARZO-METAS'!F11</f>
        <v>274</v>
      </c>
      <c r="G11" s="21">
        <f t="shared" si="1"/>
        <v>19.571428571428573</v>
      </c>
      <c r="H11" s="20">
        <f>+'ENERO-METAS'!H11+'FEBRERO-METAS'!H11+'MARZO-METAS'!H11</f>
        <v>8</v>
      </c>
      <c r="I11" s="21">
        <f t="shared" si="2"/>
        <v>0.5714285714285714</v>
      </c>
      <c r="J11" s="20">
        <f>+'ENERO-METAS'!J11+'FEBRERO-METAS'!J11+'MARZO-METAS'!J11</f>
        <v>274</v>
      </c>
      <c r="K11" s="22">
        <f t="shared" si="3"/>
        <v>19.571428571428573</v>
      </c>
      <c r="L11" s="20">
        <f>+'ENERO-METAS'!L11+'FEBRERO-METAS'!L11+'MARZO-METAS'!L11</f>
        <v>274</v>
      </c>
      <c r="M11" s="23">
        <f t="shared" si="4"/>
        <v>19.571428571428573</v>
      </c>
      <c r="N11" s="20">
        <f>+'ENERO-METAS'!N11+'FEBRERO-METAS'!N11+'MARZO-METAS'!N11</f>
        <v>261</v>
      </c>
      <c r="O11" s="16">
        <f t="shared" si="5"/>
        <v>18.642857142857142</v>
      </c>
      <c r="P11" s="24">
        <v>1329</v>
      </c>
      <c r="Q11" s="20">
        <f>+'ENERO-METAS'!Q11+'FEBRERO-METAS'!Q11+'MARZO-METAS'!Q11</f>
        <v>256</v>
      </c>
      <c r="R11" s="21">
        <f t="shared" si="6"/>
        <v>19.26260346124906</v>
      </c>
      <c r="S11" s="20">
        <f>+'ENERO-METAS'!S11+'FEBRERO-METAS'!S11+'MARZO-METAS'!S11</f>
        <v>256</v>
      </c>
      <c r="T11" s="22">
        <f aca="true" t="shared" si="10" ref="T11:T28">+S11*100/P11</f>
        <v>19.26260346124906</v>
      </c>
      <c r="U11" s="20">
        <f>+'ENERO-METAS'!U11+'FEBRERO-METAS'!U11+'MARZO-METAS'!U11</f>
        <v>271</v>
      </c>
      <c r="V11" s="21">
        <f t="shared" si="7"/>
        <v>20.39127163280662</v>
      </c>
      <c r="W11" s="20">
        <f>+'ENERO-METAS'!W11+'FEBRERO-METAS'!W11+'MARZO-METAS'!W11</f>
        <v>267</v>
      </c>
      <c r="X11" s="16">
        <f t="shared" si="9"/>
        <v>20.090293453724605</v>
      </c>
      <c r="Y11" s="24">
        <v>1700</v>
      </c>
      <c r="Z11" s="20">
        <f>+'ENERO-METAS'!Z11+'FEBRERO-METAS'!Z11+'MARZO-METAS'!Z11</f>
        <v>284</v>
      </c>
      <c r="AA11" s="16">
        <f t="shared" si="8"/>
        <v>16.705882352941178</v>
      </c>
    </row>
    <row r="12" spans="1:27" ht="19.5" customHeight="1">
      <c r="A12" s="17">
        <v>4</v>
      </c>
      <c r="B12" s="18" t="s">
        <v>25</v>
      </c>
      <c r="C12" s="19">
        <v>6307</v>
      </c>
      <c r="D12" s="20">
        <f>+'ENERO-METAS'!D12+'FEBRERO-METAS'!D12+'MARZO-METAS'!D12</f>
        <v>1207</v>
      </c>
      <c r="E12" s="21">
        <f t="shared" si="0"/>
        <v>19.137466307277627</v>
      </c>
      <c r="F12" s="20">
        <f>+'ENERO-METAS'!F12+'FEBRERO-METAS'!F12+'MARZO-METAS'!F12</f>
        <v>1208</v>
      </c>
      <c r="G12" s="21">
        <f t="shared" si="1"/>
        <v>19.153321706040906</v>
      </c>
      <c r="H12" s="20">
        <f>+'ENERO-METAS'!H12+'FEBRERO-METAS'!H12+'MARZO-METAS'!H12</f>
        <v>2457</v>
      </c>
      <c r="I12" s="21">
        <f t="shared" si="2"/>
        <v>38.95671476137625</v>
      </c>
      <c r="J12" s="20">
        <f>+'ENERO-METAS'!J12+'FEBRERO-METAS'!J12+'MARZO-METAS'!J12</f>
        <v>1201</v>
      </c>
      <c r="K12" s="22">
        <f t="shared" si="3"/>
        <v>19.042333914697956</v>
      </c>
      <c r="L12" s="20">
        <f>+'ENERO-METAS'!L12+'FEBRERO-METAS'!L12+'MARZO-METAS'!L12</f>
        <v>1208</v>
      </c>
      <c r="M12" s="23">
        <f t="shared" si="4"/>
        <v>19.153321706040906</v>
      </c>
      <c r="N12" s="20">
        <f>+'ENERO-METAS'!N12+'FEBRERO-METAS'!N12+'MARZO-METAS'!N12</f>
        <v>1265</v>
      </c>
      <c r="O12" s="16">
        <f t="shared" si="5"/>
        <v>20.057079435547806</v>
      </c>
      <c r="P12" s="24">
        <v>6078</v>
      </c>
      <c r="Q12" s="20">
        <f>+'ENERO-METAS'!Q12+'FEBRERO-METAS'!Q12+'MARZO-METAS'!Q12</f>
        <v>1201</v>
      </c>
      <c r="R12" s="21">
        <f t="shared" si="6"/>
        <v>19.759789404409347</v>
      </c>
      <c r="S12" s="20">
        <f>+'ENERO-METAS'!S12+'FEBRERO-METAS'!S12+'MARZO-METAS'!S12</f>
        <v>1199</v>
      </c>
      <c r="T12" s="22">
        <f t="shared" si="10"/>
        <v>19.726883843369528</v>
      </c>
      <c r="U12" s="20">
        <f>+'ENERO-METAS'!U12+'FEBRERO-METAS'!U12+'MARZO-METAS'!U12</f>
        <v>1252</v>
      </c>
      <c r="V12" s="21">
        <f t="shared" si="7"/>
        <v>20.598881210924645</v>
      </c>
      <c r="W12" s="20">
        <f>+'ENERO-METAS'!W12+'FEBRERO-METAS'!W12+'MARZO-METAS'!W12</f>
        <v>1217</v>
      </c>
      <c r="X12" s="16">
        <f t="shared" si="9"/>
        <v>20.02303389272787</v>
      </c>
      <c r="Y12" s="24">
        <v>5800</v>
      </c>
      <c r="Z12" s="20">
        <f>+'ENERO-METAS'!Z12+'FEBRERO-METAS'!Z12+'MARZO-METAS'!Z12</f>
        <v>1162</v>
      </c>
      <c r="AA12" s="16">
        <f t="shared" si="8"/>
        <v>20.03448275862069</v>
      </c>
    </row>
    <row r="13" spans="1:27" ht="19.5" customHeight="1">
      <c r="A13" s="17">
        <v>5</v>
      </c>
      <c r="B13" s="18" t="s">
        <v>26</v>
      </c>
      <c r="C13" s="19">
        <v>6180</v>
      </c>
      <c r="D13" s="20">
        <f>+'ENERO-METAS'!D13+'FEBRERO-METAS'!D13+'MARZO-METAS'!D13</f>
        <v>1607</v>
      </c>
      <c r="E13" s="21">
        <f t="shared" si="0"/>
        <v>26.003236245954692</v>
      </c>
      <c r="F13" s="20">
        <f>+'ENERO-METAS'!F13+'FEBRERO-METAS'!F13+'MARZO-METAS'!F13</f>
        <v>1609</v>
      </c>
      <c r="G13" s="21">
        <f t="shared" si="1"/>
        <v>26.035598705501616</v>
      </c>
      <c r="H13" s="20">
        <f>+'ENERO-METAS'!H13+'FEBRERO-METAS'!H13+'MARZO-METAS'!H13</f>
        <v>69</v>
      </c>
      <c r="I13" s="21">
        <f t="shared" si="2"/>
        <v>1.116504854368932</v>
      </c>
      <c r="J13" s="20">
        <f>+'ENERO-METAS'!J13+'FEBRERO-METAS'!J13+'MARZO-METAS'!J13</f>
        <v>1609</v>
      </c>
      <c r="K13" s="22">
        <f t="shared" si="3"/>
        <v>26.035598705501616</v>
      </c>
      <c r="L13" s="20">
        <f>+'ENERO-METAS'!L13+'FEBRERO-METAS'!L13+'MARZO-METAS'!L13</f>
        <v>1609</v>
      </c>
      <c r="M13" s="23">
        <f t="shared" si="4"/>
        <v>26.035598705501616</v>
      </c>
      <c r="N13" s="20">
        <f>+'ENERO-METAS'!N13+'FEBRERO-METAS'!N13+'MARZO-METAS'!N13</f>
        <v>1546</v>
      </c>
      <c r="O13" s="16">
        <f t="shared" si="5"/>
        <v>25.016181229773462</v>
      </c>
      <c r="P13" s="24">
        <v>6405</v>
      </c>
      <c r="Q13" s="20">
        <f>+'ENERO-METAS'!Q13+'FEBRERO-METAS'!Q13+'MARZO-METAS'!Q13</f>
        <v>1366</v>
      </c>
      <c r="R13" s="21">
        <f t="shared" si="6"/>
        <v>21.327088212334115</v>
      </c>
      <c r="S13" s="20">
        <f>+'ENERO-METAS'!S13+'FEBRERO-METAS'!S13+'MARZO-METAS'!S13</f>
        <v>1365</v>
      </c>
      <c r="T13" s="22">
        <f t="shared" si="10"/>
        <v>21.311475409836067</v>
      </c>
      <c r="U13" s="20">
        <f>+'ENERO-METAS'!U13+'FEBRERO-METAS'!U13+'MARZO-METAS'!U13</f>
        <v>1478</v>
      </c>
      <c r="V13" s="21">
        <f t="shared" si="7"/>
        <v>23.075722092115534</v>
      </c>
      <c r="W13" s="20">
        <f>+'ENERO-METAS'!W13+'FEBRERO-METAS'!W13+'MARZO-METAS'!W13</f>
        <v>1399</v>
      </c>
      <c r="X13" s="16">
        <f t="shared" si="9"/>
        <v>21.84231069476971</v>
      </c>
      <c r="Y13" s="24">
        <v>6400</v>
      </c>
      <c r="Z13" s="20">
        <f>+'ENERO-METAS'!Z13+'FEBRERO-METAS'!Z13+'MARZO-METAS'!Z13</f>
        <v>1217</v>
      </c>
      <c r="AA13" s="16">
        <f t="shared" si="8"/>
        <v>19.015625</v>
      </c>
    </row>
    <row r="14" spans="1:27" ht="19.5" customHeight="1">
      <c r="A14" s="17">
        <v>6</v>
      </c>
      <c r="B14" s="18" t="s">
        <v>27</v>
      </c>
      <c r="C14" s="19">
        <v>3571</v>
      </c>
      <c r="D14" s="20">
        <f>+'ENERO-METAS'!D14+'FEBRERO-METAS'!D14+'MARZO-METAS'!D14</f>
        <v>846</v>
      </c>
      <c r="E14" s="21">
        <f t="shared" si="0"/>
        <v>23.690842901148137</v>
      </c>
      <c r="F14" s="20">
        <f>+'ENERO-METAS'!F14+'FEBRERO-METAS'!F14+'MARZO-METAS'!F14</f>
        <v>847</v>
      </c>
      <c r="G14" s="21">
        <f t="shared" si="1"/>
        <v>23.718846261551388</v>
      </c>
      <c r="H14" s="20">
        <f>+'ENERO-METAS'!H14+'FEBRERO-METAS'!H14+'MARZO-METAS'!H14</f>
        <v>868</v>
      </c>
      <c r="I14" s="21">
        <f t="shared" si="2"/>
        <v>24.306916830019603</v>
      </c>
      <c r="J14" s="20">
        <f>+'ENERO-METAS'!J14+'FEBRERO-METAS'!J14+'MARZO-METAS'!J14</f>
        <v>847</v>
      </c>
      <c r="K14" s="22">
        <f t="shared" si="3"/>
        <v>23.718846261551388</v>
      </c>
      <c r="L14" s="20">
        <f>+'ENERO-METAS'!L14+'FEBRERO-METAS'!L14+'MARZO-METAS'!L14</f>
        <v>847</v>
      </c>
      <c r="M14" s="23">
        <f t="shared" si="4"/>
        <v>23.718846261551388</v>
      </c>
      <c r="N14" s="20">
        <f>+'ENERO-METAS'!N14+'FEBRERO-METAS'!N14+'MARZO-METAS'!N14</f>
        <v>851</v>
      </c>
      <c r="O14" s="16">
        <f t="shared" si="5"/>
        <v>23.83085970316438</v>
      </c>
      <c r="P14" s="24">
        <v>3449</v>
      </c>
      <c r="Q14" s="20">
        <f>+'ENERO-METAS'!Q14+'FEBRERO-METAS'!Q14+'MARZO-METAS'!Q14</f>
        <v>730</v>
      </c>
      <c r="R14" s="21">
        <f t="shared" si="6"/>
        <v>21.165555233400987</v>
      </c>
      <c r="S14" s="20">
        <f>+'ENERO-METAS'!S14+'FEBRERO-METAS'!S14+'MARZO-METAS'!S14</f>
        <v>731</v>
      </c>
      <c r="T14" s="22">
        <f t="shared" si="10"/>
        <v>21.194549144679616</v>
      </c>
      <c r="U14" s="20">
        <f>+'ENERO-METAS'!U14+'FEBRERO-METAS'!U14+'MARZO-METAS'!U14</f>
        <v>813</v>
      </c>
      <c r="V14" s="21">
        <f t="shared" si="7"/>
        <v>23.5720498695274</v>
      </c>
      <c r="W14" s="20">
        <f>+'ENERO-METAS'!W14+'FEBRERO-METAS'!W14+'MARZO-METAS'!W14</f>
        <v>758</v>
      </c>
      <c r="X14" s="16">
        <f t="shared" si="9"/>
        <v>21.977384749202667</v>
      </c>
      <c r="Y14" s="24">
        <v>3500</v>
      </c>
      <c r="Z14" s="20">
        <f>+'ENERO-METAS'!Z14+'FEBRERO-METAS'!Z14+'MARZO-METAS'!Z14</f>
        <v>788</v>
      </c>
      <c r="AA14" s="16">
        <f t="shared" si="8"/>
        <v>22.514285714285716</v>
      </c>
    </row>
    <row r="15" spans="1:27" ht="19.5" customHeight="1">
      <c r="A15" s="17">
        <v>7</v>
      </c>
      <c r="B15" s="18" t="s">
        <v>28</v>
      </c>
      <c r="C15" s="19">
        <v>9334</v>
      </c>
      <c r="D15" s="20">
        <f>+'ENERO-METAS'!D15+'FEBRERO-METAS'!D15+'MARZO-METAS'!D15</f>
        <v>2914</v>
      </c>
      <c r="E15" s="21">
        <f t="shared" si="0"/>
        <v>31.219198628669382</v>
      </c>
      <c r="F15" s="20">
        <f>+'ENERO-METAS'!F15+'FEBRERO-METAS'!F15+'MARZO-METAS'!F15</f>
        <v>2914</v>
      </c>
      <c r="G15" s="21">
        <f t="shared" si="1"/>
        <v>31.219198628669382</v>
      </c>
      <c r="H15" s="20">
        <f>+'ENERO-METAS'!H15+'FEBRERO-METAS'!H15+'MARZO-METAS'!H15</f>
        <v>496</v>
      </c>
      <c r="I15" s="21">
        <f t="shared" si="2"/>
        <v>5.313906149560745</v>
      </c>
      <c r="J15" s="20">
        <f>+'ENERO-METAS'!J15+'FEBRERO-METAS'!J15+'MARZO-METAS'!J15</f>
        <v>2914</v>
      </c>
      <c r="K15" s="22">
        <f t="shared" si="3"/>
        <v>31.219198628669382</v>
      </c>
      <c r="L15" s="20">
        <f>+'ENERO-METAS'!L15+'FEBRERO-METAS'!L15+'MARZO-METAS'!L15</f>
        <v>2914</v>
      </c>
      <c r="M15" s="23">
        <f t="shared" si="4"/>
        <v>31.219198628669382</v>
      </c>
      <c r="N15" s="20">
        <f>+'ENERO-METAS'!N15+'FEBRERO-METAS'!N15+'MARZO-METAS'!N15</f>
        <v>2705</v>
      </c>
      <c r="O15" s="16">
        <f t="shared" si="5"/>
        <v>28.98007285193915</v>
      </c>
      <c r="P15" s="24">
        <v>10209</v>
      </c>
      <c r="Q15" s="20">
        <f>+'ENERO-METAS'!Q15+'FEBRERO-METAS'!Q15+'MARZO-METAS'!Q15</f>
        <v>2480</v>
      </c>
      <c r="R15" s="21">
        <f t="shared" si="6"/>
        <v>24.29229111568224</v>
      </c>
      <c r="S15" s="20">
        <f>+'ENERO-METAS'!S15+'FEBRERO-METAS'!S15+'MARZO-METAS'!S15</f>
        <v>2483</v>
      </c>
      <c r="T15" s="22">
        <f t="shared" si="10"/>
        <v>24.321676951709275</v>
      </c>
      <c r="U15" s="20">
        <f>+'ENERO-METAS'!U15+'FEBRERO-METAS'!U15+'MARZO-METAS'!U15</f>
        <v>2684</v>
      </c>
      <c r="V15" s="21">
        <f t="shared" si="7"/>
        <v>26.29052796552062</v>
      </c>
      <c r="W15" s="20">
        <f>+'ENERO-METAS'!W15+'FEBRERO-METAS'!W15+'MARZO-METAS'!W15</f>
        <v>2557</v>
      </c>
      <c r="X15" s="16">
        <f t="shared" si="9"/>
        <v>25.046527573709472</v>
      </c>
      <c r="Y15" s="24">
        <v>8100</v>
      </c>
      <c r="Z15" s="20">
        <f>+'ENERO-METAS'!Z15+'FEBRERO-METAS'!Z15+'MARZO-METAS'!Z15</f>
        <v>2285</v>
      </c>
      <c r="AA15" s="16">
        <f t="shared" si="8"/>
        <v>28.209876543209877</v>
      </c>
    </row>
    <row r="16" spans="1:27" ht="19.5" customHeight="1">
      <c r="A16" s="17">
        <v>8</v>
      </c>
      <c r="B16" s="18" t="s">
        <v>29</v>
      </c>
      <c r="C16" s="19">
        <v>14891</v>
      </c>
      <c r="D16" s="20">
        <f>+'ENERO-METAS'!D16+'FEBRERO-METAS'!D16+'MARZO-METAS'!D16</f>
        <v>3275</v>
      </c>
      <c r="E16" s="21">
        <f t="shared" si="0"/>
        <v>21.9931502249681</v>
      </c>
      <c r="F16" s="20">
        <f>+'ENERO-METAS'!F16+'FEBRERO-METAS'!F16+'MARZO-METAS'!F16</f>
        <v>3275</v>
      </c>
      <c r="G16" s="21">
        <f t="shared" si="1"/>
        <v>21.9931502249681</v>
      </c>
      <c r="H16" s="20">
        <f>+'ENERO-METAS'!H16+'FEBRERO-METAS'!H16+'MARZO-METAS'!H16</f>
        <v>2763</v>
      </c>
      <c r="I16" s="21">
        <f t="shared" si="2"/>
        <v>18.554831777583775</v>
      </c>
      <c r="J16" s="20">
        <f>+'ENERO-METAS'!J16+'FEBRERO-METAS'!J16+'MARZO-METAS'!J16</f>
        <v>3275</v>
      </c>
      <c r="K16" s="22">
        <f t="shared" si="3"/>
        <v>21.9931502249681</v>
      </c>
      <c r="L16" s="20">
        <f>+'ENERO-METAS'!L16+'FEBRERO-METAS'!L16+'MARZO-METAS'!L16</f>
        <v>3275</v>
      </c>
      <c r="M16" s="23">
        <f t="shared" si="4"/>
        <v>21.9931502249681</v>
      </c>
      <c r="N16" s="20">
        <f>+'ENERO-METAS'!N16+'FEBRERO-METAS'!N16+'MARZO-METAS'!N16</f>
        <v>3379</v>
      </c>
      <c r="O16" s="16">
        <f t="shared" si="5"/>
        <v>22.691558659593042</v>
      </c>
      <c r="P16" s="24">
        <v>14512</v>
      </c>
      <c r="Q16" s="20">
        <f>+'ENERO-METAS'!Q16+'FEBRERO-METAS'!Q16+'MARZO-METAS'!Q16</f>
        <v>2936</v>
      </c>
      <c r="R16" s="21">
        <f t="shared" si="6"/>
        <v>20.231532524807058</v>
      </c>
      <c r="S16" s="20">
        <f>+'ENERO-METAS'!S16+'FEBRERO-METAS'!S16+'MARZO-METAS'!S16</f>
        <v>2945</v>
      </c>
      <c r="T16" s="22">
        <f t="shared" si="10"/>
        <v>20.293550165380374</v>
      </c>
      <c r="U16" s="20">
        <f>+'ENERO-METAS'!U16+'FEBRERO-METAS'!U16+'MARZO-METAS'!U16</f>
        <v>3233</v>
      </c>
      <c r="V16" s="21">
        <f t="shared" si="7"/>
        <v>22.278114663726573</v>
      </c>
      <c r="W16" s="20">
        <f>+'ENERO-METAS'!W16+'FEBRERO-METAS'!W16+'MARZO-METAS'!W16</f>
        <v>3051</v>
      </c>
      <c r="X16" s="16">
        <f t="shared" si="9"/>
        <v>21.023980154355016</v>
      </c>
      <c r="Y16" s="24">
        <v>14116</v>
      </c>
      <c r="Z16" s="20">
        <f>+'ENERO-METAS'!Z16+'FEBRERO-METAS'!Z16+'MARZO-METAS'!Z16</f>
        <v>3019</v>
      </c>
      <c r="AA16" s="16">
        <f t="shared" si="8"/>
        <v>21.38707849249079</v>
      </c>
    </row>
    <row r="17" spans="1:27" ht="19.5" customHeight="1">
      <c r="A17" s="17">
        <v>9</v>
      </c>
      <c r="B17" s="18" t="s">
        <v>30</v>
      </c>
      <c r="C17" s="19">
        <v>5468</v>
      </c>
      <c r="D17" s="20">
        <f>+'ENERO-METAS'!D17+'FEBRERO-METAS'!D17+'MARZO-METAS'!D17</f>
        <v>1375</v>
      </c>
      <c r="E17" s="37">
        <f t="shared" si="0"/>
        <v>25.146305779078272</v>
      </c>
      <c r="F17" s="20">
        <f>+'ENERO-METAS'!F17+'FEBRERO-METAS'!F17+'MARZO-METAS'!F17</f>
        <v>1376</v>
      </c>
      <c r="G17" s="37">
        <f t="shared" si="1"/>
        <v>25.16459400146306</v>
      </c>
      <c r="H17" s="20">
        <f>+'ENERO-METAS'!H17+'FEBRERO-METAS'!H17+'MARZO-METAS'!H17</f>
        <v>295</v>
      </c>
      <c r="I17" s="37">
        <f t="shared" si="2"/>
        <v>5.395025603511339</v>
      </c>
      <c r="J17" s="20">
        <f>+'ENERO-METAS'!J17+'FEBRERO-METAS'!J17+'MARZO-METAS'!J17</f>
        <v>1376</v>
      </c>
      <c r="K17" s="38">
        <f t="shared" si="3"/>
        <v>25.16459400146306</v>
      </c>
      <c r="L17" s="20">
        <f>+'ENERO-METAS'!L17+'FEBRERO-METAS'!L17+'MARZO-METAS'!L17</f>
        <v>1376</v>
      </c>
      <c r="M17" s="39">
        <f t="shared" si="4"/>
        <v>25.16459400146306</v>
      </c>
      <c r="N17" s="20">
        <f>+'ENERO-METAS'!N17+'FEBRERO-METAS'!N17+'MARZO-METAS'!N17</f>
        <v>1531</v>
      </c>
      <c r="O17" s="40">
        <f t="shared" si="5"/>
        <v>27.99926847110461</v>
      </c>
      <c r="P17" s="41">
        <v>6316</v>
      </c>
      <c r="Q17" s="20">
        <f>+'ENERO-METAS'!Q17+'FEBRERO-METAS'!Q17+'MARZO-METAS'!Q17</f>
        <v>1231</v>
      </c>
      <c r="R17" s="37">
        <f t="shared" si="6"/>
        <v>19.49018366054465</v>
      </c>
      <c r="S17" s="20">
        <f>+'ENERO-METAS'!S17+'FEBRERO-METAS'!S17+'MARZO-METAS'!S17</f>
        <v>1232</v>
      </c>
      <c r="T17" s="38">
        <f t="shared" si="10"/>
        <v>19.506016466117796</v>
      </c>
      <c r="U17" s="20">
        <f>+'ENERO-METAS'!U17+'FEBRERO-METAS'!U17+'MARZO-METAS'!U17</f>
        <v>1422</v>
      </c>
      <c r="V17" s="37">
        <f t="shared" si="7"/>
        <v>22.51424952501583</v>
      </c>
      <c r="W17" s="20">
        <f>+'ENERO-METAS'!W17+'FEBRERO-METAS'!W17+'MARZO-METAS'!W17</f>
        <v>1294</v>
      </c>
      <c r="X17" s="40">
        <f t="shared" si="9"/>
        <v>20.487650411652943</v>
      </c>
      <c r="Y17" s="41">
        <v>6800</v>
      </c>
      <c r="Z17" s="20">
        <f>+'ENERO-METAS'!Z17+'FEBRERO-METAS'!Z17+'MARZO-METAS'!Z17</f>
        <v>1390</v>
      </c>
      <c r="AA17" s="40">
        <f t="shared" si="8"/>
        <v>20.441176470588236</v>
      </c>
    </row>
    <row r="18" spans="1:27" ht="19.5" customHeight="1">
      <c r="A18" s="17">
        <v>10</v>
      </c>
      <c r="B18" s="18" t="s">
        <v>31</v>
      </c>
      <c r="C18" s="19">
        <v>8926</v>
      </c>
      <c r="D18" s="20">
        <f>+'ENERO-METAS'!D18+'FEBRERO-METAS'!D18+'MARZO-METAS'!D18</f>
        <v>1981</v>
      </c>
      <c r="E18" s="21">
        <f t="shared" si="0"/>
        <v>22.193591754425274</v>
      </c>
      <c r="F18" s="20">
        <f>+'ENERO-METAS'!F18+'FEBRERO-METAS'!F18+'MARZO-METAS'!F18</f>
        <v>1979</v>
      </c>
      <c r="G18" s="21">
        <f t="shared" si="1"/>
        <v>22.171185301366794</v>
      </c>
      <c r="H18" s="20">
        <f>+'ENERO-METAS'!H18+'FEBRERO-METAS'!H18+'MARZO-METAS'!H18</f>
        <v>749</v>
      </c>
      <c r="I18" s="21">
        <f t="shared" si="2"/>
        <v>8.391216670401075</v>
      </c>
      <c r="J18" s="20">
        <f>+'ENERO-METAS'!J18+'FEBRERO-METAS'!J18+'MARZO-METAS'!J18</f>
        <v>1979</v>
      </c>
      <c r="K18" s="22">
        <f t="shared" si="3"/>
        <v>22.171185301366794</v>
      </c>
      <c r="L18" s="20">
        <f>+'ENERO-METAS'!L18+'FEBRERO-METAS'!L18+'MARZO-METAS'!L18</f>
        <v>1979</v>
      </c>
      <c r="M18" s="23">
        <f t="shared" si="4"/>
        <v>22.171185301366794</v>
      </c>
      <c r="N18" s="20">
        <f>+'ENERO-METAS'!N18+'FEBRERO-METAS'!N18+'MARZO-METAS'!N18</f>
        <v>1909</v>
      </c>
      <c r="O18" s="16">
        <f t="shared" si="5"/>
        <v>21.386959444319963</v>
      </c>
      <c r="P18" s="24">
        <v>8934</v>
      </c>
      <c r="Q18" s="20">
        <f>+'ENERO-METAS'!Q18+'FEBRERO-METAS'!Q18+'MARZO-METAS'!Q18</f>
        <v>1708</v>
      </c>
      <c r="R18" s="21">
        <f t="shared" si="6"/>
        <v>19.11797627042758</v>
      </c>
      <c r="S18" s="20">
        <f>+'ENERO-METAS'!S18+'FEBRERO-METAS'!S18+'MARZO-METAS'!S18</f>
        <v>1718</v>
      </c>
      <c r="T18" s="22">
        <f t="shared" si="10"/>
        <v>19.22990821580479</v>
      </c>
      <c r="U18" s="20">
        <f>+'ENERO-METAS'!U18+'FEBRERO-METAS'!U18+'MARZO-METAS'!U18</f>
        <v>1855</v>
      </c>
      <c r="V18" s="21">
        <f t="shared" si="7"/>
        <v>20.763375867472575</v>
      </c>
      <c r="W18" s="20">
        <f>+'ENERO-METAS'!W18+'FEBRERO-METAS'!W18+'MARZO-METAS'!W18</f>
        <v>1790</v>
      </c>
      <c r="X18" s="16">
        <f t="shared" si="9"/>
        <v>20.035818222520707</v>
      </c>
      <c r="Y18" s="24">
        <v>9100</v>
      </c>
      <c r="Z18" s="20">
        <f>+'ENERO-METAS'!Z18+'FEBRERO-METAS'!Z18+'MARZO-METAS'!Z18</f>
        <v>1827</v>
      </c>
      <c r="AA18" s="16">
        <f t="shared" si="8"/>
        <v>20.076923076923077</v>
      </c>
    </row>
    <row r="19" spans="1:27" ht="19.5" customHeight="1">
      <c r="A19" s="17">
        <v>11</v>
      </c>
      <c r="B19" s="18" t="s">
        <v>32</v>
      </c>
      <c r="C19" s="19">
        <v>11333</v>
      </c>
      <c r="D19" s="20">
        <f>+'ENERO-METAS'!D19+'FEBRERO-METAS'!D19+'MARZO-METAS'!D19</f>
        <v>2472</v>
      </c>
      <c r="E19" s="21">
        <f t="shared" si="0"/>
        <v>21.812406247242567</v>
      </c>
      <c r="F19" s="20">
        <f>+'ENERO-METAS'!F19+'FEBRERO-METAS'!F19+'MARZO-METAS'!F19</f>
        <v>2432</v>
      </c>
      <c r="G19" s="21">
        <f t="shared" si="1"/>
        <v>21.45945468984382</v>
      </c>
      <c r="H19" s="20">
        <f>+'ENERO-METAS'!H19+'FEBRERO-METAS'!H19+'MARZO-METAS'!H19</f>
        <v>1644</v>
      </c>
      <c r="I19" s="21">
        <f t="shared" si="2"/>
        <v>14.506309009088502</v>
      </c>
      <c r="J19" s="20">
        <f>+'ENERO-METAS'!J19+'FEBRERO-METAS'!J19+'MARZO-METAS'!J19</f>
        <v>2433</v>
      </c>
      <c r="K19" s="22">
        <f t="shared" si="3"/>
        <v>21.46827847877879</v>
      </c>
      <c r="L19" s="20">
        <f>+'ENERO-METAS'!L19+'FEBRERO-METAS'!L19+'MARZO-METAS'!L19</f>
        <v>2432</v>
      </c>
      <c r="M19" s="23">
        <f t="shared" si="4"/>
        <v>21.45945468984382</v>
      </c>
      <c r="N19" s="20">
        <f>+'ENERO-METAS'!N19+'FEBRERO-METAS'!N19+'MARZO-METAS'!N19</f>
        <v>2458</v>
      </c>
      <c r="O19" s="16">
        <f t="shared" si="5"/>
        <v>21.688873202153005</v>
      </c>
      <c r="P19" s="24">
        <v>11045</v>
      </c>
      <c r="Q19" s="20">
        <f>+'ENERO-METAS'!Q19+'FEBRERO-METAS'!Q19+'MARZO-METAS'!Q19</f>
        <v>2239</v>
      </c>
      <c r="R19" s="21">
        <f t="shared" si="6"/>
        <v>20.271616115889543</v>
      </c>
      <c r="S19" s="20">
        <f>+'ENERO-METAS'!S19+'FEBRERO-METAS'!S19+'MARZO-METAS'!S19</f>
        <v>2251</v>
      </c>
      <c r="T19" s="22">
        <f t="shared" si="10"/>
        <v>20.38026256224536</v>
      </c>
      <c r="U19" s="20">
        <f>+'ENERO-METAS'!U19+'FEBRERO-METAS'!U19+'MARZO-METAS'!U19</f>
        <v>2643</v>
      </c>
      <c r="V19" s="21">
        <f t="shared" si="7"/>
        <v>23.92937980986872</v>
      </c>
      <c r="W19" s="20">
        <f>+'ENERO-METAS'!W19+'FEBRERO-METAS'!W19+'MARZO-METAS'!W19</f>
        <v>2334</v>
      </c>
      <c r="X19" s="16">
        <f t="shared" si="9"/>
        <v>21.131733816206427</v>
      </c>
      <c r="Y19" s="24">
        <v>12800</v>
      </c>
      <c r="Z19" s="20">
        <f>+'ENERO-METAS'!Z19+'FEBRERO-METAS'!Z19+'MARZO-METAS'!Z19</f>
        <v>2158</v>
      </c>
      <c r="AA19" s="16">
        <f t="shared" si="8"/>
        <v>16.859375</v>
      </c>
    </row>
    <row r="20" spans="1:27" ht="19.5" customHeight="1">
      <c r="A20" s="17">
        <v>12</v>
      </c>
      <c r="B20" s="18" t="s">
        <v>33</v>
      </c>
      <c r="C20" s="19">
        <v>4862</v>
      </c>
      <c r="D20" s="20">
        <f>+'ENERO-METAS'!D20+'FEBRERO-METAS'!D20+'MARZO-METAS'!D20</f>
        <v>905</v>
      </c>
      <c r="E20" s="21">
        <f t="shared" si="0"/>
        <v>18.613739201974496</v>
      </c>
      <c r="F20" s="20">
        <f>+'ENERO-METAS'!F20+'FEBRERO-METAS'!F20+'MARZO-METAS'!F20</f>
        <v>906</v>
      </c>
      <c r="G20" s="21">
        <f t="shared" si="1"/>
        <v>18.634306869600987</v>
      </c>
      <c r="H20" s="20">
        <f>+'ENERO-METAS'!H20+'FEBRERO-METAS'!H20+'MARZO-METAS'!H20</f>
        <v>3094</v>
      </c>
      <c r="I20" s="21">
        <f t="shared" si="2"/>
        <v>63.63636363636363</v>
      </c>
      <c r="J20" s="20">
        <f>+'ENERO-METAS'!J20+'FEBRERO-METAS'!J20+'MARZO-METAS'!J20</f>
        <v>907</v>
      </c>
      <c r="K20" s="22">
        <f t="shared" si="3"/>
        <v>18.654874537227478</v>
      </c>
      <c r="L20" s="20">
        <f>+'ENERO-METAS'!L20+'FEBRERO-METAS'!L20+'MARZO-METAS'!L20</f>
        <v>906</v>
      </c>
      <c r="M20" s="23">
        <f t="shared" si="4"/>
        <v>18.634306869600987</v>
      </c>
      <c r="N20" s="20">
        <f>+'ENERO-METAS'!N20+'FEBRERO-METAS'!N20+'MARZO-METAS'!N20</f>
        <v>963</v>
      </c>
      <c r="O20" s="16">
        <f t="shared" si="5"/>
        <v>19.806663924310982</v>
      </c>
      <c r="P20" s="24">
        <v>3751</v>
      </c>
      <c r="Q20" s="20">
        <f>+'ENERO-METAS'!Q20+'FEBRERO-METAS'!Q20+'MARZO-METAS'!Q20</f>
        <v>751</v>
      </c>
      <c r="R20" s="21">
        <f t="shared" si="6"/>
        <v>20.021327645961076</v>
      </c>
      <c r="S20" s="20">
        <f>+'ENERO-METAS'!S20+'FEBRERO-METAS'!S20+'MARZO-METAS'!S20</f>
        <v>752</v>
      </c>
      <c r="T20" s="22">
        <f t="shared" si="10"/>
        <v>20.047987203412422</v>
      </c>
      <c r="U20" s="20">
        <f>+'ENERO-METAS'!U20+'FEBRERO-METAS'!U20+'MARZO-METAS'!U20</f>
        <v>858</v>
      </c>
      <c r="V20" s="21">
        <f t="shared" si="7"/>
        <v>22.873900293255133</v>
      </c>
      <c r="W20" s="20">
        <f>+'ENERO-METAS'!W20+'FEBRERO-METAS'!W20+'MARZO-METAS'!W20</f>
        <v>784</v>
      </c>
      <c r="X20" s="16">
        <f t="shared" si="9"/>
        <v>20.901093041855503</v>
      </c>
      <c r="Y20" s="24">
        <v>3500</v>
      </c>
      <c r="Z20" s="20">
        <f>+'ENERO-METAS'!Z20+'FEBRERO-METAS'!Z20+'MARZO-METAS'!Z20</f>
        <v>602</v>
      </c>
      <c r="AA20" s="16">
        <f t="shared" si="8"/>
        <v>17.2</v>
      </c>
    </row>
    <row r="21" spans="1:27" ht="19.5" customHeight="1">
      <c r="A21" s="17">
        <v>13</v>
      </c>
      <c r="B21" s="18" t="s">
        <v>34</v>
      </c>
      <c r="C21" s="19">
        <v>3542</v>
      </c>
      <c r="D21" s="20">
        <f>+'ENERO-METAS'!D21+'FEBRERO-METAS'!D21+'MARZO-METAS'!D21</f>
        <v>609</v>
      </c>
      <c r="E21" s="21">
        <f t="shared" si="0"/>
        <v>17.193675889328063</v>
      </c>
      <c r="F21" s="20">
        <f>+'ENERO-METAS'!F21+'FEBRERO-METAS'!F21+'MARZO-METAS'!F21</f>
        <v>607</v>
      </c>
      <c r="G21" s="21">
        <f t="shared" si="1"/>
        <v>17.137210615471485</v>
      </c>
      <c r="H21" s="20">
        <f>+'ENERO-METAS'!H21+'FEBRERO-METAS'!H21+'MARZO-METAS'!H21</f>
        <v>5156</v>
      </c>
      <c r="I21" s="21">
        <f t="shared" si="2"/>
        <v>145.56747600225862</v>
      </c>
      <c r="J21" s="20">
        <f>+'ENERO-METAS'!J21+'FEBRERO-METAS'!J21+'MARZO-METAS'!J21</f>
        <v>607</v>
      </c>
      <c r="K21" s="22">
        <f t="shared" si="3"/>
        <v>17.137210615471485</v>
      </c>
      <c r="L21" s="20">
        <f>+'ENERO-METAS'!L21+'FEBRERO-METAS'!L21+'MARZO-METAS'!L21</f>
        <v>607</v>
      </c>
      <c r="M21" s="23">
        <f t="shared" si="4"/>
        <v>17.137210615471485</v>
      </c>
      <c r="N21" s="20">
        <f>+'ENERO-METAS'!N21+'FEBRERO-METAS'!N21+'MARZO-METAS'!N21</f>
        <v>743</v>
      </c>
      <c r="O21" s="16">
        <f t="shared" si="5"/>
        <v>20.976849237718802</v>
      </c>
      <c r="P21" s="24">
        <v>2736</v>
      </c>
      <c r="Q21" s="20">
        <f>+'ENERO-METAS'!Q21+'FEBRERO-METAS'!Q21+'MARZO-METAS'!Q21</f>
        <v>568</v>
      </c>
      <c r="R21" s="21">
        <f t="shared" si="6"/>
        <v>20.760233918128655</v>
      </c>
      <c r="S21" s="20">
        <f>+'ENERO-METAS'!S21+'FEBRERO-METAS'!S21+'MARZO-METAS'!S21</f>
        <v>566</v>
      </c>
      <c r="T21" s="22">
        <f t="shared" si="10"/>
        <v>20.68713450292398</v>
      </c>
      <c r="U21" s="20">
        <f>+'ENERO-METAS'!U21+'FEBRERO-METAS'!U21+'MARZO-METAS'!U21</f>
        <v>615</v>
      </c>
      <c r="V21" s="21">
        <f t="shared" si="7"/>
        <v>22.478070175438596</v>
      </c>
      <c r="W21" s="20">
        <f>+'ENERO-METAS'!W21+'FEBRERO-METAS'!W21+'MARZO-METAS'!W21</f>
        <v>603</v>
      </c>
      <c r="X21" s="16">
        <f t="shared" si="9"/>
        <v>22.039473684210527</v>
      </c>
      <c r="Y21" s="24">
        <v>3048</v>
      </c>
      <c r="Z21" s="20">
        <f>+'ENERO-METAS'!Z21+'FEBRERO-METAS'!Z21+'MARZO-METAS'!Z21</f>
        <v>565</v>
      </c>
      <c r="AA21" s="16">
        <f t="shared" si="8"/>
        <v>18.536745406824146</v>
      </c>
    </row>
    <row r="22" spans="1:27" ht="19.5" customHeight="1">
      <c r="A22" s="17">
        <v>14</v>
      </c>
      <c r="B22" s="18" t="s">
        <v>35</v>
      </c>
      <c r="C22" s="19">
        <v>1189</v>
      </c>
      <c r="D22" s="20">
        <f>+'ENERO-METAS'!D22+'FEBRERO-METAS'!D22+'MARZO-METAS'!D22</f>
        <v>207</v>
      </c>
      <c r="E22" s="21">
        <f t="shared" si="0"/>
        <v>17.409587888982337</v>
      </c>
      <c r="F22" s="20">
        <f>+'ENERO-METAS'!F22+'FEBRERO-METAS'!F22+'MARZO-METAS'!F22</f>
        <v>207</v>
      </c>
      <c r="G22" s="21">
        <f t="shared" si="1"/>
        <v>17.409587888982337</v>
      </c>
      <c r="H22" s="20">
        <f>+'ENERO-METAS'!H22+'FEBRERO-METAS'!H22+'MARZO-METAS'!H22</f>
        <v>1679</v>
      </c>
      <c r="I22" s="21">
        <f t="shared" si="2"/>
        <v>141.21110176619007</v>
      </c>
      <c r="J22" s="20">
        <f>+'ENERO-METAS'!J22+'FEBRERO-METAS'!J22+'MARZO-METAS'!J22</f>
        <v>174</v>
      </c>
      <c r="K22" s="22">
        <f t="shared" si="3"/>
        <v>14.634146341463415</v>
      </c>
      <c r="L22" s="20">
        <f>+'ENERO-METAS'!L22+'FEBRERO-METAS'!L22+'MARZO-METAS'!L22</f>
        <v>207</v>
      </c>
      <c r="M22" s="23">
        <f t="shared" si="4"/>
        <v>17.409587888982337</v>
      </c>
      <c r="N22" s="20">
        <f>+'ENERO-METAS'!N22+'FEBRERO-METAS'!N22+'MARZO-METAS'!N22</f>
        <v>257</v>
      </c>
      <c r="O22" s="16">
        <f t="shared" si="5"/>
        <v>21.6148023549201</v>
      </c>
      <c r="P22" s="24">
        <v>1086</v>
      </c>
      <c r="Q22" s="20">
        <f>+'ENERO-METAS'!Q22+'FEBRERO-METAS'!Q22+'MARZO-METAS'!Q22</f>
        <v>199</v>
      </c>
      <c r="R22" s="21">
        <f t="shared" si="6"/>
        <v>18.32412523020258</v>
      </c>
      <c r="S22" s="20">
        <f>+'ENERO-METAS'!S22+'FEBRERO-METAS'!S22+'MARZO-METAS'!S22</f>
        <v>199</v>
      </c>
      <c r="T22" s="22">
        <f t="shared" si="10"/>
        <v>18.32412523020258</v>
      </c>
      <c r="U22" s="20">
        <f>+'ENERO-METAS'!U22+'FEBRERO-METAS'!U22+'MARZO-METAS'!U22</f>
        <v>209</v>
      </c>
      <c r="V22" s="21">
        <f t="shared" si="7"/>
        <v>19.244935543278086</v>
      </c>
      <c r="W22" s="20">
        <f>+'ENERO-METAS'!W22+'FEBRERO-METAS'!W22+'MARZO-METAS'!W22</f>
        <v>213</v>
      </c>
      <c r="X22" s="16">
        <f t="shared" si="9"/>
        <v>19.613259668508288</v>
      </c>
      <c r="Y22" s="24">
        <v>1169</v>
      </c>
      <c r="Z22" s="20">
        <f>+'ENERO-METAS'!Z22+'FEBRERO-METAS'!Z22+'MARZO-METAS'!Z22</f>
        <v>146</v>
      </c>
      <c r="AA22" s="16">
        <f t="shared" si="8"/>
        <v>12.489307100085544</v>
      </c>
    </row>
    <row r="23" spans="1:27" ht="19.5" customHeight="1">
      <c r="A23" s="17">
        <v>15</v>
      </c>
      <c r="B23" s="18" t="s">
        <v>36</v>
      </c>
      <c r="C23" s="19">
        <v>3100</v>
      </c>
      <c r="D23" s="20">
        <f>+'ENERO-METAS'!D23+'FEBRERO-METAS'!D23+'MARZO-METAS'!D23</f>
        <v>948</v>
      </c>
      <c r="E23" s="21">
        <f t="shared" si="0"/>
        <v>30.580645161290324</v>
      </c>
      <c r="F23" s="20">
        <f>+'ENERO-METAS'!F23+'FEBRERO-METAS'!F23+'MARZO-METAS'!F23</f>
        <v>948</v>
      </c>
      <c r="G23" s="21">
        <f t="shared" si="1"/>
        <v>30.580645161290324</v>
      </c>
      <c r="H23" s="20">
        <f>+'ENERO-METAS'!H23+'FEBRERO-METAS'!H23+'MARZO-METAS'!H23</f>
        <v>20</v>
      </c>
      <c r="I23" s="21">
        <f t="shared" si="2"/>
        <v>0.6451612903225806</v>
      </c>
      <c r="J23" s="20">
        <f>+'ENERO-METAS'!J23+'FEBRERO-METAS'!J23+'MARZO-METAS'!J23</f>
        <v>948</v>
      </c>
      <c r="K23" s="22">
        <f t="shared" si="3"/>
        <v>30.580645161290324</v>
      </c>
      <c r="L23" s="20">
        <f>+'ENERO-METAS'!L23+'FEBRERO-METAS'!L23+'MARZO-METAS'!L23</f>
        <v>948</v>
      </c>
      <c r="M23" s="23">
        <f t="shared" si="4"/>
        <v>30.580645161290324</v>
      </c>
      <c r="N23" s="20">
        <f>+'ENERO-METAS'!N23+'FEBRERO-METAS'!N23+'MARZO-METAS'!N23</f>
        <v>959</v>
      </c>
      <c r="O23" s="16">
        <f t="shared" si="5"/>
        <v>30.93548387096774</v>
      </c>
      <c r="P23" s="24">
        <v>3100</v>
      </c>
      <c r="Q23" s="20">
        <f>+'ENERO-METAS'!Q23+'FEBRERO-METAS'!Q23+'MARZO-METAS'!Q23</f>
        <v>684</v>
      </c>
      <c r="R23" s="21">
        <f t="shared" si="6"/>
        <v>22.06451612903226</v>
      </c>
      <c r="S23" s="20">
        <f>+'ENERO-METAS'!S23+'FEBRERO-METAS'!S23+'MARZO-METAS'!S23</f>
        <v>692</v>
      </c>
      <c r="T23" s="22">
        <f t="shared" si="10"/>
        <v>22.322580645161292</v>
      </c>
      <c r="U23" s="20">
        <f>+'ENERO-METAS'!U23+'FEBRERO-METAS'!U23+'MARZO-METAS'!U23</f>
        <v>734</v>
      </c>
      <c r="V23" s="21">
        <f t="shared" si="7"/>
        <v>23.677419354838708</v>
      </c>
      <c r="W23" s="20">
        <f>+'ENERO-METAS'!W23+'FEBRERO-METAS'!W23+'MARZO-METAS'!W23</f>
        <v>705</v>
      </c>
      <c r="X23" s="16">
        <f t="shared" si="9"/>
        <v>22.741935483870968</v>
      </c>
      <c r="Y23" s="24">
        <v>2800</v>
      </c>
      <c r="Z23" s="20">
        <f>+'ENERO-METAS'!Z23+'FEBRERO-METAS'!Z23+'MARZO-METAS'!Z23</f>
        <v>852</v>
      </c>
      <c r="AA23" s="16">
        <f t="shared" si="8"/>
        <v>30.428571428571427</v>
      </c>
    </row>
    <row r="24" spans="1:27" ht="19.5" customHeight="1">
      <c r="A24" s="17">
        <v>16</v>
      </c>
      <c r="B24" s="18" t="s">
        <v>37</v>
      </c>
      <c r="C24" s="19">
        <v>5711</v>
      </c>
      <c r="D24" s="20">
        <f>+'ENERO-METAS'!D24+'FEBRERO-METAS'!D24+'MARZO-METAS'!D24</f>
        <v>1402</v>
      </c>
      <c r="E24" s="21">
        <f t="shared" si="0"/>
        <v>24.549115741551393</v>
      </c>
      <c r="F24" s="20">
        <f>+'ENERO-METAS'!F24+'FEBRERO-METAS'!F24+'MARZO-METAS'!F24</f>
        <v>1402</v>
      </c>
      <c r="G24" s="21">
        <f t="shared" si="1"/>
        <v>24.549115741551393</v>
      </c>
      <c r="H24" s="20">
        <f>+'ENERO-METAS'!H24+'FEBRERO-METAS'!H24+'MARZO-METAS'!H24</f>
        <v>1149</v>
      </c>
      <c r="I24" s="21">
        <f t="shared" si="2"/>
        <v>20.11906846436701</v>
      </c>
      <c r="J24" s="20">
        <f>+'ENERO-METAS'!J24+'FEBRERO-METAS'!J24+'MARZO-METAS'!J24</f>
        <v>1403</v>
      </c>
      <c r="K24" s="22">
        <f t="shared" si="3"/>
        <v>24.56662580984066</v>
      </c>
      <c r="L24" s="20">
        <f>+'ENERO-METAS'!L24+'FEBRERO-METAS'!L24+'MARZO-METAS'!L24</f>
        <v>1402</v>
      </c>
      <c r="M24" s="23">
        <f t="shared" si="4"/>
        <v>24.549115741551393</v>
      </c>
      <c r="N24" s="20">
        <f>+'ENERO-METAS'!N24+'FEBRERO-METAS'!N24+'MARZO-METAS'!N24</f>
        <v>1431</v>
      </c>
      <c r="O24" s="16">
        <f t="shared" si="5"/>
        <v>25.056907721940117</v>
      </c>
      <c r="P24" s="24">
        <v>5528</v>
      </c>
      <c r="Q24" s="20">
        <f>+'ENERO-METAS'!Q24+'FEBRERO-METAS'!Q24+'MARZO-METAS'!Q24</f>
        <v>1145</v>
      </c>
      <c r="R24" s="21">
        <f t="shared" si="6"/>
        <v>20.71273516642547</v>
      </c>
      <c r="S24" s="20">
        <f>+'ENERO-METAS'!S24+'FEBRERO-METAS'!S24+'MARZO-METAS'!S24</f>
        <v>1150</v>
      </c>
      <c r="T24" s="22">
        <f t="shared" si="10"/>
        <v>20.80318379160637</v>
      </c>
      <c r="U24" s="20">
        <f>+'ENERO-METAS'!U24+'FEBRERO-METAS'!U24+'MARZO-METAS'!U24</f>
        <v>1213</v>
      </c>
      <c r="V24" s="21">
        <f t="shared" si="7"/>
        <v>21.942836468885673</v>
      </c>
      <c r="W24" s="20">
        <f>+'ENERO-METAS'!W24+'FEBRERO-METAS'!W24+'MARZO-METAS'!W24</f>
        <v>1188</v>
      </c>
      <c r="X24" s="16">
        <f t="shared" si="9"/>
        <v>21.490593342981185</v>
      </c>
      <c r="Y24" s="24">
        <v>5400</v>
      </c>
      <c r="Z24" s="20">
        <f>+'ENERO-METAS'!Z24+'FEBRERO-METAS'!Z24+'MARZO-METAS'!Z24</f>
        <v>1102</v>
      </c>
      <c r="AA24" s="16">
        <f t="shared" si="8"/>
        <v>20.40740740740741</v>
      </c>
    </row>
    <row r="25" spans="1:27" ht="19.5" customHeight="1">
      <c r="A25" s="17">
        <v>17</v>
      </c>
      <c r="B25" s="18" t="s">
        <v>38</v>
      </c>
      <c r="C25" s="19">
        <v>149</v>
      </c>
      <c r="D25" s="20">
        <f>+'ENERO-METAS'!D25+'FEBRERO-METAS'!D25+'MARZO-METAS'!D25</f>
        <v>35</v>
      </c>
      <c r="E25" s="21">
        <f t="shared" si="0"/>
        <v>23.48993288590604</v>
      </c>
      <c r="F25" s="20">
        <f>+'ENERO-METAS'!F25+'FEBRERO-METAS'!F25+'MARZO-METAS'!F25</f>
        <v>35</v>
      </c>
      <c r="G25" s="21">
        <f t="shared" si="1"/>
        <v>23.48993288590604</v>
      </c>
      <c r="H25" s="20">
        <f>+'ENERO-METAS'!H25+'FEBRERO-METAS'!H25+'MARZO-METAS'!H25</f>
        <v>2</v>
      </c>
      <c r="I25" s="21">
        <f t="shared" si="2"/>
        <v>1.342281879194631</v>
      </c>
      <c r="J25" s="20">
        <f>+'ENERO-METAS'!J25+'FEBRERO-METAS'!J25+'MARZO-METAS'!J25</f>
        <v>35</v>
      </c>
      <c r="K25" s="22">
        <f t="shared" si="3"/>
        <v>23.48993288590604</v>
      </c>
      <c r="L25" s="20">
        <f>+'ENERO-METAS'!L25+'FEBRERO-METAS'!L25+'MARZO-METAS'!L25</f>
        <v>35</v>
      </c>
      <c r="M25" s="23">
        <f t="shared" si="4"/>
        <v>23.48993288590604</v>
      </c>
      <c r="N25" s="20">
        <f>+'ENERO-METAS'!N25+'FEBRERO-METAS'!N25+'MARZO-METAS'!N25</f>
        <v>16</v>
      </c>
      <c r="O25" s="16">
        <f t="shared" si="5"/>
        <v>10.738255033557047</v>
      </c>
      <c r="P25" s="24">
        <v>172</v>
      </c>
      <c r="Q25" s="20">
        <f>+'ENERO-METAS'!Q25+'FEBRERO-METAS'!Q25+'MARZO-METAS'!Q25</f>
        <v>34</v>
      </c>
      <c r="R25" s="21">
        <f t="shared" si="6"/>
        <v>19.767441860465116</v>
      </c>
      <c r="S25" s="20">
        <f>+'ENERO-METAS'!S25+'FEBRERO-METAS'!S25+'MARZO-METAS'!S25</f>
        <v>33</v>
      </c>
      <c r="T25" s="22">
        <f t="shared" si="10"/>
        <v>19.186046511627907</v>
      </c>
      <c r="U25" s="20">
        <f>+'ENERO-METAS'!U25+'FEBRERO-METAS'!U25+'MARZO-METAS'!U25</f>
        <v>36</v>
      </c>
      <c r="V25" s="21">
        <f t="shared" si="7"/>
        <v>20.930232558139537</v>
      </c>
      <c r="W25" s="20">
        <f>+'ENERO-METAS'!W25+'FEBRERO-METAS'!W25+'MARZO-METAS'!W25</f>
        <v>33</v>
      </c>
      <c r="X25" s="16">
        <f t="shared" si="9"/>
        <v>19.186046511627907</v>
      </c>
      <c r="Y25" s="24">
        <v>300</v>
      </c>
      <c r="Z25" s="20">
        <f>+'ENERO-METAS'!Z25+'FEBRERO-METAS'!Z25+'MARZO-METAS'!Z25</f>
        <v>36</v>
      </c>
      <c r="AA25" s="16">
        <f t="shared" si="8"/>
        <v>12</v>
      </c>
    </row>
    <row r="26" spans="1:27" ht="19.5" customHeight="1">
      <c r="A26" s="17">
        <v>18</v>
      </c>
      <c r="B26" s="18" t="s">
        <v>39</v>
      </c>
      <c r="C26" s="19">
        <v>7475</v>
      </c>
      <c r="D26" s="20">
        <f>+'ENERO-METAS'!D26+'FEBRERO-METAS'!D26+'MARZO-METAS'!D26</f>
        <v>1678</v>
      </c>
      <c r="E26" s="21">
        <f t="shared" si="0"/>
        <v>22.448160535117058</v>
      </c>
      <c r="F26" s="20">
        <f>+'ENERO-METAS'!F26+'FEBRERO-METAS'!F26+'MARZO-METAS'!F26</f>
        <v>1689</v>
      </c>
      <c r="G26" s="21">
        <f t="shared" si="1"/>
        <v>22.59531772575251</v>
      </c>
      <c r="H26" s="20">
        <f>+'ENERO-METAS'!H26+'FEBRERO-METAS'!H26+'MARZO-METAS'!H26</f>
        <v>1056</v>
      </c>
      <c r="I26" s="21">
        <f t="shared" si="2"/>
        <v>14.127090301003344</v>
      </c>
      <c r="J26" s="20">
        <f>+'ENERO-METAS'!J26+'FEBRERO-METAS'!J26+'MARZO-METAS'!J26</f>
        <v>1689</v>
      </c>
      <c r="K26" s="22">
        <f t="shared" si="3"/>
        <v>22.59531772575251</v>
      </c>
      <c r="L26" s="20">
        <f>+'ENERO-METAS'!L26+'FEBRERO-METAS'!L26+'MARZO-METAS'!L26</f>
        <v>1689</v>
      </c>
      <c r="M26" s="23">
        <f t="shared" si="4"/>
        <v>22.59531772575251</v>
      </c>
      <c r="N26" s="20">
        <f>+'ENERO-METAS'!N26+'FEBRERO-METAS'!N26+'MARZO-METAS'!N26</f>
        <v>1814</v>
      </c>
      <c r="O26" s="16">
        <f t="shared" si="5"/>
        <v>24.267558528428093</v>
      </c>
      <c r="P26" s="24">
        <v>7298</v>
      </c>
      <c r="Q26" s="20">
        <f>+'ENERO-METAS'!Q26+'FEBRERO-METAS'!Q26+'MARZO-METAS'!Q26</f>
        <v>1402</v>
      </c>
      <c r="R26" s="21">
        <f t="shared" si="6"/>
        <v>19.210742669224445</v>
      </c>
      <c r="S26" s="20">
        <f>+'ENERO-METAS'!S26+'FEBRERO-METAS'!S26+'MARZO-METAS'!S26</f>
        <v>1406</v>
      </c>
      <c r="T26" s="22">
        <f t="shared" si="10"/>
        <v>19.265552206083857</v>
      </c>
      <c r="U26" s="20">
        <f>+'ENERO-METAS'!U26+'FEBRERO-METAS'!U26+'MARZO-METAS'!U26</f>
        <v>1576</v>
      </c>
      <c r="V26" s="21">
        <f t="shared" si="7"/>
        <v>21.594957522608933</v>
      </c>
      <c r="W26" s="20">
        <f>+'ENERO-METAS'!W26+'FEBRERO-METAS'!W26+'MARZO-METAS'!W26</f>
        <v>1445</v>
      </c>
      <c r="X26" s="16">
        <f t="shared" si="9"/>
        <v>19.79994519046314</v>
      </c>
      <c r="Y26" s="24">
        <v>7500</v>
      </c>
      <c r="Z26" s="20">
        <f>+'ENERO-METAS'!Z26+'FEBRERO-METAS'!Z26+'MARZO-METAS'!Z26</f>
        <v>1449</v>
      </c>
      <c r="AA26" s="16">
        <f t="shared" si="8"/>
        <v>19.32</v>
      </c>
    </row>
    <row r="27" spans="1:27" ht="19.5" customHeight="1">
      <c r="A27" s="17">
        <v>19</v>
      </c>
      <c r="B27" s="18" t="s">
        <v>40</v>
      </c>
      <c r="C27" s="19">
        <v>11352</v>
      </c>
      <c r="D27" s="20">
        <f>+'ENERO-METAS'!D27+'FEBRERO-METAS'!D27+'MARZO-METAS'!D27</f>
        <v>2962</v>
      </c>
      <c r="E27" s="21">
        <f t="shared" si="0"/>
        <v>26.092318534179</v>
      </c>
      <c r="F27" s="20">
        <f>+'ENERO-METAS'!F27+'FEBRERO-METAS'!F27+'MARZO-METAS'!F27</f>
        <v>2963</v>
      </c>
      <c r="G27" s="21">
        <f t="shared" si="1"/>
        <v>26.10112755461593</v>
      </c>
      <c r="H27" s="20">
        <f>+'ENERO-METAS'!H27+'FEBRERO-METAS'!H27+'MARZO-METAS'!H27</f>
        <v>1699</v>
      </c>
      <c r="I27" s="21">
        <f t="shared" si="2"/>
        <v>14.966525722339675</v>
      </c>
      <c r="J27" s="20">
        <f>+'ENERO-METAS'!J27+'FEBRERO-METAS'!J27+'MARZO-METAS'!J27</f>
        <v>2963</v>
      </c>
      <c r="K27" s="22">
        <f t="shared" si="3"/>
        <v>26.10112755461593</v>
      </c>
      <c r="L27" s="20">
        <f>+'ENERO-METAS'!L27+'FEBRERO-METAS'!L27+'MARZO-METAS'!L27</f>
        <v>2963</v>
      </c>
      <c r="M27" s="23">
        <f t="shared" si="4"/>
        <v>26.10112755461593</v>
      </c>
      <c r="N27" s="20">
        <f>+'ENERO-METAS'!N27+'FEBRERO-METAS'!N27+'MARZO-METAS'!N27</f>
        <v>2892</v>
      </c>
      <c r="O27" s="16">
        <f t="shared" si="5"/>
        <v>25.47568710359408</v>
      </c>
      <c r="P27" s="24">
        <v>12001</v>
      </c>
      <c r="Q27" s="20">
        <f>+'ENERO-METAS'!Q27+'FEBRERO-METAS'!Q27+'MARZO-METAS'!Q27</f>
        <v>2413</v>
      </c>
      <c r="R27" s="21">
        <f t="shared" si="6"/>
        <v>20.106657778518457</v>
      </c>
      <c r="S27" s="20">
        <f>+'ENERO-METAS'!S27+'FEBRERO-METAS'!S27+'MARZO-METAS'!S27</f>
        <v>2420</v>
      </c>
      <c r="T27" s="22">
        <f t="shared" si="10"/>
        <v>20.164986251145738</v>
      </c>
      <c r="U27" s="20">
        <f>+'ENERO-METAS'!U27+'FEBRERO-METAS'!U27+'MARZO-METAS'!U27</f>
        <v>2772</v>
      </c>
      <c r="V27" s="21">
        <f t="shared" si="7"/>
        <v>23.0980751604033</v>
      </c>
      <c r="W27" s="20">
        <f>+'ENERO-METAS'!W27+'FEBRERO-METAS'!W27+'MARZO-METAS'!W27</f>
        <v>2496</v>
      </c>
      <c r="X27" s="16">
        <f t="shared" si="9"/>
        <v>20.798266811099076</v>
      </c>
      <c r="Y27" s="24">
        <v>12500</v>
      </c>
      <c r="Z27" s="20">
        <f>+'ENERO-METAS'!Z27+'FEBRERO-METAS'!Z27+'MARZO-METAS'!Z27</f>
        <v>2428</v>
      </c>
      <c r="AA27" s="16">
        <f t="shared" si="8"/>
        <v>19.424</v>
      </c>
    </row>
    <row r="28" spans="1:27" ht="19.5" customHeight="1">
      <c r="A28" s="17">
        <v>20</v>
      </c>
      <c r="B28" s="18" t="s">
        <v>41</v>
      </c>
      <c r="C28" s="19">
        <v>57</v>
      </c>
      <c r="D28" s="25">
        <f>+'ENERO-METAS'!D28+'FEBRERO-METAS'!D28+'MARZO-METAS'!D28</f>
        <v>7</v>
      </c>
      <c r="E28" s="21">
        <f t="shared" si="0"/>
        <v>12.280701754385966</v>
      </c>
      <c r="F28" s="25">
        <f>+'ENERO-METAS'!F28+'FEBRERO-METAS'!F28+'MARZO-METAS'!F28</f>
        <v>7</v>
      </c>
      <c r="G28" s="21">
        <f t="shared" si="1"/>
        <v>12.280701754385966</v>
      </c>
      <c r="H28" s="25">
        <f>+'ENERO-METAS'!H28+'FEBRERO-METAS'!H28+'MARZO-METAS'!H28</f>
        <v>0</v>
      </c>
      <c r="I28" s="21">
        <f t="shared" si="2"/>
        <v>0</v>
      </c>
      <c r="J28" s="25">
        <f>+'ENERO-METAS'!J28+'FEBRERO-METAS'!J28+'MARZO-METAS'!J28</f>
        <v>7</v>
      </c>
      <c r="K28" s="22">
        <f t="shared" si="3"/>
        <v>12.280701754385966</v>
      </c>
      <c r="L28" s="25">
        <f>+'ENERO-METAS'!L28+'FEBRERO-METAS'!L28+'MARZO-METAS'!L28</f>
        <v>7</v>
      </c>
      <c r="M28" s="23">
        <f t="shared" si="4"/>
        <v>12.280701754385966</v>
      </c>
      <c r="N28" s="25">
        <f>+'ENERO-METAS'!N28+'FEBRERO-METAS'!N28+'MARZO-METAS'!N28</f>
        <v>4</v>
      </c>
      <c r="O28" s="16">
        <f t="shared" si="5"/>
        <v>7.017543859649122</v>
      </c>
      <c r="P28" s="24">
        <v>65</v>
      </c>
      <c r="Q28" s="25">
        <f>+'ENERO-METAS'!Q28+'FEBRERO-METAS'!Q28+'MARZO-METAS'!Q28</f>
        <v>15</v>
      </c>
      <c r="R28" s="21">
        <f t="shared" si="6"/>
        <v>23.076923076923077</v>
      </c>
      <c r="S28" s="25">
        <f>+'ENERO-METAS'!S28+'FEBRERO-METAS'!S28+'MARZO-METAS'!S28</f>
        <v>15</v>
      </c>
      <c r="T28" s="22">
        <f t="shared" si="10"/>
        <v>23.076923076923077</v>
      </c>
      <c r="U28" s="25">
        <f>+'ENERO-METAS'!U28+'FEBRERO-METAS'!U28+'MARZO-METAS'!U28</f>
        <v>16</v>
      </c>
      <c r="V28" s="21">
        <f t="shared" si="7"/>
        <v>24.615384615384617</v>
      </c>
      <c r="W28" s="25">
        <f>+'ENERO-METAS'!W28+'FEBRERO-METAS'!W28+'MARZO-METAS'!W28</f>
        <v>16</v>
      </c>
      <c r="X28" s="26">
        <f t="shared" si="9"/>
        <v>24.615384615384617</v>
      </c>
      <c r="Y28" s="24">
        <v>100</v>
      </c>
      <c r="Z28" s="25">
        <f>+'ENERO-METAS'!Z28+'FEBRERO-METAS'!Z28+'MARZO-METAS'!Z28</f>
        <v>6</v>
      </c>
      <c r="AA28" s="16">
        <f t="shared" si="8"/>
        <v>6</v>
      </c>
    </row>
    <row r="29" spans="1:27" s="29" customFormat="1" ht="19.5" customHeight="1">
      <c r="A29" s="75"/>
      <c r="B29" s="76" t="s">
        <v>42</v>
      </c>
      <c r="C29" s="77">
        <f>SUM(C9:C28)</f>
        <v>121477</v>
      </c>
      <c r="D29" s="78">
        <f>SUM(D9:D28)</f>
        <v>29006</v>
      </c>
      <c r="E29" s="79">
        <f t="shared" si="0"/>
        <v>23.87777110070219</v>
      </c>
      <c r="F29" s="80">
        <f>SUM(F9:F28)</f>
        <v>28972</v>
      </c>
      <c r="G29" s="79">
        <f t="shared" si="1"/>
        <v>23.849782263309105</v>
      </c>
      <c r="H29" s="80">
        <f>SUM(H9:H28)</f>
        <v>28273</v>
      </c>
      <c r="I29" s="79">
        <f t="shared" si="2"/>
        <v>23.27436469455123</v>
      </c>
      <c r="J29" s="80">
        <f>SUM(J9:J28)</f>
        <v>28910</v>
      </c>
      <c r="K29" s="79">
        <f t="shared" si="3"/>
        <v>23.79874379512171</v>
      </c>
      <c r="L29" s="80">
        <f>SUM(L9:L28)</f>
        <v>28972</v>
      </c>
      <c r="M29" s="79">
        <f t="shared" si="4"/>
        <v>23.849782263309105</v>
      </c>
      <c r="N29" s="80">
        <f>SUM(N9:N28)</f>
        <v>29418</v>
      </c>
      <c r="O29" s="79">
        <f t="shared" si="5"/>
        <v>24.21692995381842</v>
      </c>
      <c r="P29" s="81">
        <f>SUM(P9:P28)</f>
        <v>120626</v>
      </c>
      <c r="Q29" s="78">
        <f>SUM(Q9:Q28)</f>
        <v>24967</v>
      </c>
      <c r="R29" s="79">
        <f t="shared" si="6"/>
        <v>20.697859499610367</v>
      </c>
      <c r="S29" s="78">
        <f>SUM(S9:S28)</f>
        <v>24978</v>
      </c>
      <c r="T29" s="79">
        <f>+S29*100/P29</f>
        <v>20.706978594996105</v>
      </c>
      <c r="U29" s="78">
        <f>SUM(U9:U28)</f>
        <v>27337</v>
      </c>
      <c r="V29" s="79">
        <f t="shared" si="7"/>
        <v>22.662610050901133</v>
      </c>
      <c r="W29" s="77">
        <f>SUM(W9:W28)</f>
        <v>25943</v>
      </c>
      <c r="X29" s="82">
        <f>+W29*100/P29</f>
        <v>21.506971962926734</v>
      </c>
      <c r="Y29" s="81">
        <f>SUM(Y9:Y28)</f>
        <v>118833</v>
      </c>
      <c r="Z29" s="78">
        <f>SUM(Z9:Z28)</f>
        <v>24603</v>
      </c>
      <c r="AA29" s="79">
        <f t="shared" si="8"/>
        <v>20.703844891570522</v>
      </c>
    </row>
    <row r="30" ht="16.5" customHeight="1">
      <c r="A30" s="30" t="s">
        <v>43</v>
      </c>
    </row>
    <row r="31" ht="16.5" customHeight="1">
      <c r="A31" s="30" t="s">
        <v>44</v>
      </c>
    </row>
    <row r="32" spans="1:26" s="42" customFormat="1" ht="16.5" customHeight="1" hidden="1">
      <c r="A32" s="31"/>
      <c r="D32" s="43">
        <f>+'[1] POS TRAZADORES POR IPS'!$R$274+'[1] POS TRAZADORES POR IPS'!$AW$274+'[1] NO POS POR IPS'!$F$274+'[1] NO POS POR IPS'!$K$274</f>
        <v>8864</v>
      </c>
      <c r="F32" s="44">
        <f>+'[1] POS TRAZADORES POR IPS'!$BV$274+'[1] NO POS POR IPS'!$F$274+'[1] NO POS POR IPS'!$K$274</f>
        <v>8863</v>
      </c>
      <c r="H32" s="44">
        <f>+'[1] POS TRAZADORES POR IPS'!$K$274</f>
        <v>9409</v>
      </c>
      <c r="J32" s="44">
        <f>+'[1] POS TRAZADORES POR IPS'!$BV$274+'[1] POS  OTRAS POR IPS'!$AA$274+'[1] NO POS POR IPS'!$K$274</f>
        <v>8847</v>
      </c>
      <c r="L32" s="44">
        <f>+'[1] POS TRAZADORES POR IPS'!$BV$274+'[1] NO POS POR IPS'!$F$274+'[1] NO POS POR IPS'!$K$274</f>
        <v>8863</v>
      </c>
      <c r="N32" s="44">
        <f>+'[1] POS TRAZADORES POR IPS'!$CB$274+'[1] POS TRAZADORES POR IPS'!$CD$274+'[1] POS TRAZADORES POR IPS'!$CG$274+'[1] POS TRAZADORES POR IPS'!$CJ$274+'[1] POS TRAZADORES POR IPS'!$CM$274+'[1] NO POS POR IPS'!$GO$274+'[1] NO POS POR IPS'!$GR$274+'[1] NO POS POR IPS'!$GU$274+'[1] NO POS POR IPS'!$GX$274</f>
        <v>9717</v>
      </c>
      <c r="Q32" s="44">
        <f>+'[1] POS TRAZADORES POR IPS'!$CX$274+'[1] NO POS POR IPS'!$DA$274</f>
        <v>9936</v>
      </c>
      <c r="S32" s="44">
        <f>+'[1] POS TRAZADORES POR IPS'!$CT$274+'[1] NO POS POR IPS'!$GE$274</f>
        <v>10117</v>
      </c>
      <c r="U32" s="44">
        <f>+'[1] POS TRAZADORES POR IPS'!$DO$274+'[1] NO POS POR IPS'!$DR$274</f>
        <v>11266</v>
      </c>
      <c r="W32" s="44">
        <f>+'[1] POS TRAZADORES POR IPS'!$EG$274+'[1] NO POS POR IPS'!$CH$274</f>
        <v>10349</v>
      </c>
      <c r="Z32" s="44">
        <f>+'[1] POS TRAZADORES POR IPS'!$DB$274+'[1] NO POS POR IPS'!$DE$274</f>
        <v>11259</v>
      </c>
    </row>
    <row r="33" spans="1:26" s="64" customFormat="1" ht="16.5" customHeight="1" hidden="1">
      <c r="A33" s="63"/>
      <c r="D33" s="64">
        <f>+'[2] POS TRAZADORES POR IPS'!$R$274+'[2] POS TRAZADORES POR IPS'!$AW$274+'[2] NO POS POR IPS'!$F$274+'[2] NO POS POR IPS'!$K$274</f>
        <v>9501</v>
      </c>
      <c r="F33" s="64">
        <f>+'[2] POS TRAZADORES POR IPS'!$BV$274+'[2] NO POS POR IPS'!$F$274+'[2] NO POS POR IPS'!$K$274</f>
        <v>9463</v>
      </c>
      <c r="H33" s="64">
        <f>+'[2] POS TRAZADORES POR IPS'!$K$274</f>
        <v>9660</v>
      </c>
      <c r="J33" s="64">
        <f>+'[2] POS TRAZADORES POR IPS'!$BV$274+'[2] POS  OTRAS POR IPS'!$AA$274+'[2] NO POS POR IPS'!$K$274+'[2] NO POS POR IPS'!$CQ$274</f>
        <v>9452</v>
      </c>
      <c r="L33" s="64">
        <f>+'[2] POS TRAZADORES POR IPS'!$BV$274+'[2] NO POS POR IPS'!$F$274+'[2] NO POS POR IPS'!$K$274</f>
        <v>9463</v>
      </c>
      <c r="N33" s="64">
        <f>+'[2] POS TRAZADORES POR IPS'!$CA$274+'[2] POS TRAZADORES POR IPS'!$CC$274+'[2] POS TRAZADORES POR IPS'!$CE$274+'[2] POS TRAZADORES POR IPS'!$CH$274+'[2] POS TRAZADORES POR IPS'!$CK$274+'[2] POS TRAZADORES POR IPS'!$CN$274+'[2] NO POS POR IPS'!$GP$274+'[2] NO POS POR IPS'!$GS$274+'[2] NO POS POR IPS'!$GV$274+'[2] NO POS POR IPS'!$GY$274</f>
        <v>10595</v>
      </c>
      <c r="Q33" s="64">
        <f>+'[2] POS TRAZADORES POR IPS'!$CY$274+'[2] NO POS POR IPS'!$DA$274</f>
        <v>9717</v>
      </c>
      <c r="S33" s="64">
        <f>+'[2] POS TRAZADORES POR IPS'!$CU$274+'[2] NO POS POR IPS'!$GE$274</f>
        <v>9748</v>
      </c>
      <c r="U33" s="64">
        <f>+'[2] NO POS POR IPS'!$DR$274+'[2] POS TRAZADORES POR IPS'!$DP$274</f>
        <v>11022</v>
      </c>
      <c r="W33" s="64">
        <f>+'[2] POS TRAZADORES POR IPS'!$EH$274+'[2] NO POS POR IPS'!$CH$274</f>
        <v>10067</v>
      </c>
      <c r="Z33" s="64">
        <f>+'[2] POS TRAZADORES POR IPS'!$DC$274+'[2] NO POS POR IPS'!$DE$274</f>
        <v>11732</v>
      </c>
    </row>
    <row r="34" spans="1:26" ht="16.5" customHeight="1">
      <c r="A34" s="31" t="s">
        <v>87</v>
      </c>
      <c r="Z34" s="45"/>
    </row>
  </sheetData>
  <sheetProtection/>
  <mergeCells count="18">
    <mergeCell ref="Y6:Y8"/>
    <mergeCell ref="W7:X7"/>
    <mergeCell ref="U7:V7"/>
    <mergeCell ref="A6:B8"/>
    <mergeCell ref="C6:C8"/>
    <mergeCell ref="D6:O6"/>
    <mergeCell ref="P6:P8"/>
    <mergeCell ref="Q6:X6"/>
    <mergeCell ref="Z7:AA7"/>
    <mergeCell ref="Z6:AA6"/>
    <mergeCell ref="D7:E7"/>
    <mergeCell ref="F7:G7"/>
    <mergeCell ref="H7:I7"/>
    <mergeCell ref="J7:K7"/>
    <mergeCell ref="L7:M7"/>
    <mergeCell ref="N7:O7"/>
    <mergeCell ref="Q7:R7"/>
    <mergeCell ref="S7:T7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G24"/>
  <sheetViews>
    <sheetView showGridLines="0" zoomScalePageLayoutView="0" workbookViewId="0" topLeftCell="A1">
      <selection activeCell="F13" sqref="F13"/>
    </sheetView>
  </sheetViews>
  <sheetFormatPr defaultColWidth="14.57421875" defaultRowHeight="24.75" customHeight="1"/>
  <cols>
    <col min="1" max="1" width="21.140625" style="48" customWidth="1"/>
    <col min="2" max="2" width="12.421875" style="48" customWidth="1"/>
    <col min="3" max="3" width="10.00390625" style="48" customWidth="1"/>
    <col min="4" max="4" width="12.421875" style="48" customWidth="1"/>
    <col min="5" max="5" width="10.00390625" style="48" customWidth="1"/>
    <col min="6" max="16384" width="14.57421875" style="48" customWidth="1"/>
  </cols>
  <sheetData>
    <row r="1" spans="1:5" ht="18" customHeight="1">
      <c r="A1" s="46" t="s">
        <v>0</v>
      </c>
      <c r="B1" s="47"/>
      <c r="C1" s="47"/>
      <c r="D1" s="47"/>
      <c r="E1" s="47"/>
    </row>
    <row r="2" spans="1:5" ht="18" customHeight="1">
      <c r="A2" s="49" t="s">
        <v>1</v>
      </c>
      <c r="B2" s="47"/>
      <c r="C2" s="47"/>
      <c r="D2" s="47"/>
      <c r="E2" s="47"/>
    </row>
    <row r="3" spans="1:5" ht="15.75" customHeight="1">
      <c r="A3" s="49" t="s">
        <v>45</v>
      </c>
      <c r="B3" s="50"/>
      <c r="C3" s="50"/>
      <c r="D3" s="50"/>
      <c r="E3" s="50"/>
    </row>
    <row r="4" spans="1:5" ht="15.75" customHeight="1">
      <c r="A4" s="49" t="s">
        <v>84</v>
      </c>
      <c r="B4" s="50"/>
      <c r="C4" s="50"/>
      <c r="D4" s="50"/>
      <c r="E4" s="50"/>
    </row>
    <row r="6" spans="1:5" s="51" customFormat="1" ht="18" customHeight="1">
      <c r="A6" s="92" t="s">
        <v>47</v>
      </c>
      <c r="B6" s="94">
        <v>2012</v>
      </c>
      <c r="C6" s="120"/>
      <c r="D6" s="121">
        <v>2013</v>
      </c>
      <c r="E6" s="120"/>
    </row>
    <row r="7" spans="1:5" s="51" customFormat="1" ht="24.75" customHeight="1">
      <c r="A7" s="93"/>
      <c r="B7" s="83" t="s">
        <v>48</v>
      </c>
      <c r="C7" s="84" t="s">
        <v>21</v>
      </c>
      <c r="D7" s="83" t="s">
        <v>48</v>
      </c>
      <c r="E7" s="84" t="s">
        <v>21</v>
      </c>
    </row>
    <row r="8" spans="1:7" ht="24.75" customHeight="1">
      <c r="A8" s="85" t="s">
        <v>49</v>
      </c>
      <c r="B8" s="52">
        <v>26918</v>
      </c>
      <c r="C8" s="96">
        <v>22.341926594844043</v>
      </c>
      <c r="D8" s="52">
        <f>+'ENERO-MARZO-POB DANE'!D29</f>
        <v>29006</v>
      </c>
      <c r="E8" s="98">
        <f>+'ENERO-MARZO-POB DANE'!E29</f>
        <v>23.87777110070219</v>
      </c>
      <c r="F8" s="54"/>
      <c r="G8" s="56"/>
    </row>
    <row r="9" spans="1:7" ht="24.75" customHeight="1">
      <c r="A9" s="85" t="s">
        <v>50</v>
      </c>
      <c r="B9" s="52">
        <v>26905</v>
      </c>
      <c r="C9" s="96">
        <v>22.33113660131804</v>
      </c>
      <c r="D9" s="52">
        <f>+'ENERO-MARZO-POB DANE'!F29</f>
        <v>28972</v>
      </c>
      <c r="E9" s="98">
        <f>+'ENERO-MARZO-POB DANE'!G29</f>
        <v>23.849782263309105</v>
      </c>
      <c r="F9" s="54"/>
      <c r="G9" s="56"/>
    </row>
    <row r="10" spans="1:7" ht="24.75" customHeight="1">
      <c r="A10" s="85" t="s">
        <v>51</v>
      </c>
      <c r="B10" s="52">
        <v>28071</v>
      </c>
      <c r="C10" s="96">
        <v>23.29891602065039</v>
      </c>
      <c r="D10" s="52">
        <f>+'ENERO-MARZO-POB DANE'!H29</f>
        <v>28273</v>
      </c>
      <c r="E10" s="98">
        <f>+'ENERO-MARZO-POB DANE'!I29</f>
        <v>23.27436469455123</v>
      </c>
      <c r="F10" s="54"/>
      <c r="G10" s="56"/>
    </row>
    <row r="11" spans="1:7" ht="24.75" customHeight="1">
      <c r="A11" s="85" t="s">
        <v>52</v>
      </c>
      <c r="B11" s="52">
        <v>26852</v>
      </c>
      <c r="C11" s="96">
        <v>22.287146627712023</v>
      </c>
      <c r="D11" s="52">
        <f>+'ENERO-MARZO-POB DANE'!J29</f>
        <v>28910</v>
      </c>
      <c r="E11" s="98">
        <f>+'ENERO-MARZO-POB DANE'!K29</f>
        <v>23.79874379512171</v>
      </c>
      <c r="F11" s="54"/>
      <c r="G11" s="56"/>
    </row>
    <row r="12" spans="1:7" ht="24.75" customHeight="1">
      <c r="A12" s="85" t="s">
        <v>14</v>
      </c>
      <c r="B12" s="52">
        <v>26905</v>
      </c>
      <c r="C12" s="96">
        <v>22.33113660131804</v>
      </c>
      <c r="D12" s="52">
        <f>+'ENERO-MARZO-POB DANE'!L29</f>
        <v>28972</v>
      </c>
      <c r="E12" s="98">
        <f>+'ENERO-MARZO-POB DANE'!M29</f>
        <v>23.849782263309105</v>
      </c>
      <c r="F12" s="54"/>
      <c r="G12" s="56"/>
    </row>
    <row r="13" spans="1:7" ht="24.75" customHeight="1">
      <c r="A13" s="85" t="s">
        <v>15</v>
      </c>
      <c r="B13" s="52">
        <v>26944</v>
      </c>
      <c r="C13" s="96">
        <v>22.36350658189605</v>
      </c>
      <c r="D13" s="52">
        <f>+'ENERO-MARZO-POB DANE'!N29</f>
        <v>29418</v>
      </c>
      <c r="E13" s="98">
        <f>+'ENERO-MARZO-POB DANE'!O29</f>
        <v>24.21692995381842</v>
      </c>
      <c r="F13" s="54"/>
      <c r="G13" s="56"/>
    </row>
    <row r="14" spans="1:7" ht="24.75" customHeight="1">
      <c r="A14" s="85" t="s">
        <v>53</v>
      </c>
      <c r="B14" s="52">
        <v>26914</v>
      </c>
      <c r="C14" s="96">
        <v>22.416377931769723</v>
      </c>
      <c r="D14" s="52">
        <f>+'ENERO-MARZO-POB DANE'!Q29</f>
        <v>24967</v>
      </c>
      <c r="E14" s="96">
        <f>+'ENERO-MARZO-POB DANE'!R29</f>
        <v>20.697859499610367</v>
      </c>
      <c r="F14" s="54"/>
      <c r="G14" s="56"/>
    </row>
    <row r="15" spans="1:7" ht="24.75" customHeight="1">
      <c r="A15" s="85" t="s">
        <v>17</v>
      </c>
      <c r="B15" s="52">
        <v>27379</v>
      </c>
      <c r="C15" s="96">
        <v>22.803671375266525</v>
      </c>
      <c r="D15" s="52">
        <f>+'ENERO-MARZO-POB DANE'!S29</f>
        <v>24978</v>
      </c>
      <c r="E15" s="96">
        <f>+'ENERO-MARZO-POB DANE'!T29</f>
        <v>20.706978594996105</v>
      </c>
      <c r="F15" s="54"/>
      <c r="G15" s="56"/>
    </row>
    <row r="16" spans="1:7" ht="24.75" customHeight="1">
      <c r="A16" s="85" t="s">
        <v>18</v>
      </c>
      <c r="B16" s="52">
        <v>27635</v>
      </c>
      <c r="C16" s="97">
        <v>23.016890991471215</v>
      </c>
      <c r="D16" s="52">
        <f>+'ENERO-MARZO-POB DANE'!U29</f>
        <v>27337</v>
      </c>
      <c r="E16" s="96">
        <f>+'ENERO-MARZO-POB DANE'!V29</f>
        <v>22.662610050901133</v>
      </c>
      <c r="F16" s="54"/>
      <c r="G16" s="56"/>
    </row>
    <row r="17" spans="1:7" ht="24.75" customHeight="1">
      <c r="A17" s="85" t="s">
        <v>19</v>
      </c>
      <c r="B17" s="52">
        <v>28066</v>
      </c>
      <c r="C17" s="97">
        <v>23.37586620469083</v>
      </c>
      <c r="D17" s="52">
        <f>+'ENERO-MARZO-POB DANE'!W29</f>
        <v>25943</v>
      </c>
      <c r="E17" s="96">
        <f>+'ENERO-MARZO-POB DANE'!X29</f>
        <v>21.506971962926734</v>
      </c>
      <c r="F17" s="54"/>
      <c r="G17" s="56"/>
    </row>
    <row r="18" spans="1:7" ht="24.75" customHeight="1">
      <c r="A18" s="85" t="s">
        <v>54</v>
      </c>
      <c r="B18" s="52">
        <v>24982</v>
      </c>
      <c r="C18" s="96">
        <v>21.02277986754521</v>
      </c>
      <c r="D18" s="52">
        <f>+'ENERO-MARZO-POB DANE'!Z29</f>
        <v>24603</v>
      </c>
      <c r="E18" s="96">
        <f>+'ENERO-MARZO-POB DANE'!AA29</f>
        <v>20.72180577781521</v>
      </c>
      <c r="F18" s="54"/>
      <c r="G18" s="56"/>
    </row>
    <row r="19" ht="15" customHeight="1">
      <c r="A19" s="57" t="s">
        <v>55</v>
      </c>
    </row>
    <row r="20" spans="1:6" ht="12" customHeight="1">
      <c r="A20" s="31" t="s">
        <v>87</v>
      </c>
      <c r="B20" s="59"/>
      <c r="C20" s="59"/>
      <c r="D20" s="59"/>
      <c r="E20" s="59"/>
      <c r="F20" s="60"/>
    </row>
    <row r="21" ht="14.25" customHeight="1">
      <c r="A21" s="61"/>
    </row>
    <row r="22" ht="14.25" customHeight="1">
      <c r="A22" s="61"/>
    </row>
    <row r="23" ht="14.25" customHeight="1">
      <c r="A23" s="61"/>
    </row>
    <row r="24" ht="14.25" customHeight="1">
      <c r="A24" s="61"/>
    </row>
  </sheetData>
  <sheetProtection/>
  <mergeCells count="3">
    <mergeCell ref="A6:A7"/>
    <mergeCell ref="B6:C6"/>
    <mergeCell ref="D6:E6"/>
  </mergeCells>
  <printOptions horizontalCentered="1" verticalCentered="1"/>
  <pageMargins left="0.75" right="0.75" top="1" bottom="1" header="0" footer="0"/>
  <pageSetup horizontalDpi="300" verticalDpi="300" orientation="portrait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A34"/>
  <sheetViews>
    <sheetView showGridLines="0" zoomScale="90" zoomScaleNormal="90" zoomScalePageLayoutView="0" workbookViewId="0" topLeftCell="A1">
      <pane xSplit="3" ySplit="8" topLeftCell="D9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I8" sqref="I8"/>
    </sheetView>
  </sheetViews>
  <sheetFormatPr defaultColWidth="11.421875" defaultRowHeight="16.5" customHeight="1"/>
  <cols>
    <col min="1" max="1" width="3.00390625" style="2" customWidth="1"/>
    <col min="2" max="2" width="19.7109375" style="2" customWidth="1"/>
    <col min="3" max="3" width="11.140625" style="2" customWidth="1"/>
    <col min="4" max="4" width="9.140625" style="2" customWidth="1"/>
    <col min="5" max="5" width="8.7109375" style="2" customWidth="1"/>
    <col min="6" max="6" width="8.57421875" style="2" customWidth="1"/>
    <col min="7" max="7" width="8.7109375" style="2" customWidth="1"/>
    <col min="8" max="8" width="8.8515625" style="2" customWidth="1"/>
    <col min="9" max="15" width="8.7109375" style="2" customWidth="1"/>
    <col min="16" max="16" width="10.8515625" style="2" customWidth="1"/>
    <col min="17" max="22" width="8.7109375" style="2" customWidth="1"/>
    <col min="23" max="23" width="9.140625" style="2" customWidth="1"/>
    <col min="24" max="24" width="8.57421875" style="2" customWidth="1"/>
    <col min="25" max="25" width="11.421875" style="2" customWidth="1"/>
    <col min="26" max="26" width="8.57421875" style="2" customWidth="1"/>
    <col min="27" max="27" width="7.140625" style="2" customWidth="1"/>
    <col min="28" max="16384" width="11.421875" style="2" customWidth="1"/>
  </cols>
  <sheetData>
    <row r="1" spans="1:22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8.75" customHeight="1">
      <c r="A4" s="5" t="s">
        <v>59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0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7" ht="16.5" customHeight="1">
      <c r="A6" s="111" t="s">
        <v>3</v>
      </c>
      <c r="B6" s="112"/>
      <c r="C6" s="117" t="s">
        <v>4</v>
      </c>
      <c r="D6" s="99" t="s">
        <v>5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P6" s="107" t="s">
        <v>6</v>
      </c>
      <c r="Q6" s="105" t="s">
        <v>7</v>
      </c>
      <c r="R6" s="102"/>
      <c r="S6" s="102"/>
      <c r="T6" s="102"/>
      <c r="U6" s="102"/>
      <c r="V6" s="102"/>
      <c r="W6" s="102"/>
      <c r="X6" s="106"/>
      <c r="Y6" s="107" t="s">
        <v>8</v>
      </c>
      <c r="Z6" s="105" t="s">
        <v>9</v>
      </c>
      <c r="AA6" s="106"/>
    </row>
    <row r="7" spans="1:27" ht="21" customHeight="1">
      <c r="A7" s="113"/>
      <c r="B7" s="114"/>
      <c r="C7" s="118"/>
      <c r="D7" s="103" t="s">
        <v>10</v>
      </c>
      <c r="E7" s="104"/>
      <c r="F7" s="103" t="s">
        <v>11</v>
      </c>
      <c r="G7" s="104"/>
      <c r="H7" s="103" t="s">
        <v>12</v>
      </c>
      <c r="I7" s="104"/>
      <c r="J7" s="103" t="s">
        <v>13</v>
      </c>
      <c r="K7" s="104"/>
      <c r="L7" s="103" t="s">
        <v>14</v>
      </c>
      <c r="M7" s="104"/>
      <c r="N7" s="103" t="s">
        <v>15</v>
      </c>
      <c r="O7" s="104"/>
      <c r="P7" s="108"/>
      <c r="Q7" s="103" t="s">
        <v>16</v>
      </c>
      <c r="R7" s="104"/>
      <c r="S7" s="103" t="s">
        <v>17</v>
      </c>
      <c r="T7" s="104"/>
      <c r="U7" s="103" t="s">
        <v>18</v>
      </c>
      <c r="V7" s="104"/>
      <c r="W7" s="103" t="s">
        <v>19</v>
      </c>
      <c r="X7" s="110"/>
      <c r="Y7" s="108"/>
      <c r="Z7" s="103" t="s">
        <v>16</v>
      </c>
      <c r="AA7" s="104"/>
    </row>
    <row r="8" spans="1:27" ht="23.25" customHeight="1">
      <c r="A8" s="115"/>
      <c r="B8" s="116"/>
      <c r="C8" s="119"/>
      <c r="D8" s="72" t="s">
        <v>20</v>
      </c>
      <c r="E8" s="73" t="s">
        <v>21</v>
      </c>
      <c r="F8" s="72" t="s">
        <v>20</v>
      </c>
      <c r="G8" s="73" t="s">
        <v>21</v>
      </c>
      <c r="H8" s="72" t="s">
        <v>20</v>
      </c>
      <c r="I8" s="73" t="s">
        <v>21</v>
      </c>
      <c r="J8" s="72" t="s">
        <v>20</v>
      </c>
      <c r="K8" s="73" t="s">
        <v>21</v>
      </c>
      <c r="L8" s="72" t="s">
        <v>20</v>
      </c>
      <c r="M8" s="73" t="s">
        <v>21</v>
      </c>
      <c r="N8" s="72" t="s">
        <v>20</v>
      </c>
      <c r="O8" s="73" t="s">
        <v>21</v>
      </c>
      <c r="P8" s="109"/>
      <c r="Q8" s="72" t="s">
        <v>20</v>
      </c>
      <c r="R8" s="73" t="s">
        <v>21</v>
      </c>
      <c r="S8" s="72" t="s">
        <v>20</v>
      </c>
      <c r="T8" s="73" t="s">
        <v>21</v>
      </c>
      <c r="U8" s="72" t="s">
        <v>20</v>
      </c>
      <c r="V8" s="73" t="s">
        <v>21</v>
      </c>
      <c r="W8" s="72" t="s">
        <v>20</v>
      </c>
      <c r="X8" s="74" t="s">
        <v>21</v>
      </c>
      <c r="Y8" s="109"/>
      <c r="Z8" s="72" t="s">
        <v>20</v>
      </c>
      <c r="AA8" s="73" t="s">
        <v>21</v>
      </c>
    </row>
    <row r="9" spans="1:27" ht="19.5" customHeight="1">
      <c r="A9" s="7">
        <v>1</v>
      </c>
      <c r="B9" s="8" t="s">
        <v>22</v>
      </c>
      <c r="C9" s="9">
        <v>8800</v>
      </c>
      <c r="D9" s="10">
        <f>+'[2] POS TRAZADORES POR IPS'!$R$14+'[2] POS TRAZADORES POR IPS'!$AW$14+'[2] NO POS POR IPS'!$F$14+'[2] NO POS POR IPS'!$K$14</f>
        <v>771</v>
      </c>
      <c r="E9" s="11">
        <f aca="true" t="shared" si="0" ref="E9:E29">+D9*100/C9</f>
        <v>8.761363636363637</v>
      </c>
      <c r="F9" s="10">
        <f>+'[2] POS TRAZADORES POR IPS'!$BV$14+'[2] NO POS POR IPS'!$F$14+'[2] NO POS POR IPS'!$K$14</f>
        <v>772</v>
      </c>
      <c r="G9" s="11">
        <f aca="true" t="shared" si="1" ref="G9:G29">+F9*100/C9</f>
        <v>8.772727272727273</v>
      </c>
      <c r="H9" s="10">
        <f>+'[2] POS TRAZADORES POR IPS'!$K$14</f>
        <v>844</v>
      </c>
      <c r="I9" s="11">
        <f aca="true" t="shared" si="2" ref="I9:I29">+H9*100/C9</f>
        <v>9.590909090909092</v>
      </c>
      <c r="J9" s="10">
        <f>+'[2] POS TRAZADORES POR IPS'!$BV$14+'[2] POS  OTRAS POR IPS'!$AA$14+'[2] NO POS POR IPS'!$K$14+'[2] NO POS POR IPS'!$CQ$14</f>
        <v>772</v>
      </c>
      <c r="K9" s="12">
        <f aca="true" t="shared" si="3" ref="K9:K29">+J9*100/C9</f>
        <v>8.772727272727273</v>
      </c>
      <c r="L9" s="10">
        <f>+'[2] POS TRAZADORES POR IPS'!$BV$14+'[2] NO POS POR IPS'!$F$14+'[2] NO POS POR IPS'!$K$14</f>
        <v>772</v>
      </c>
      <c r="M9" s="13">
        <f aca="true" t="shared" si="4" ref="M9:M29">+L9*100/C9</f>
        <v>8.772727272727273</v>
      </c>
      <c r="N9" s="10">
        <f>+'[2] POS TRAZADORES POR IPS'!$CA$14+'[2] POS TRAZADORES POR IPS'!$CC$14+'[2] POS TRAZADORES POR IPS'!$CE$14+'[2] POS TRAZADORES POR IPS'!$CH$14+'[2] POS TRAZADORES POR IPS'!$CK$14+'[2] POS TRAZADORES POR IPS'!$CN$14+'[2] NO POS POR IPS'!$GP$14+'[2] NO POS POR IPS'!$GS$14+'[2] NO POS POR IPS'!$GV$14+'[2] NO POS POR IPS'!$GY$14</f>
        <v>809</v>
      </c>
      <c r="O9" s="14">
        <f aca="true" t="shared" si="5" ref="O9:O29">+N9*100/C9</f>
        <v>9.193181818181818</v>
      </c>
      <c r="P9" s="15">
        <v>9077</v>
      </c>
      <c r="Q9" s="10">
        <f>+'[2] POS TRAZADORES POR IPS'!$CY$14+'[2] NO POS POR IPS'!$DA$14</f>
        <v>761</v>
      </c>
      <c r="R9" s="11">
        <f aca="true" t="shared" si="6" ref="R9:R29">+Q9*100/P9</f>
        <v>8.383827255701222</v>
      </c>
      <c r="S9" s="10">
        <f>+'[2] POS TRAZADORES POR IPS'!$CU$14+'[2] NO POS POR IPS'!$GE$14</f>
        <v>761</v>
      </c>
      <c r="T9" s="12">
        <f>+S9*100/P9</f>
        <v>8.383827255701222</v>
      </c>
      <c r="U9" s="10">
        <f>+'[2] POS TRAZADORES POR IPS'!$DP$14+'[2] NO POS POR IPS'!$DR$14</f>
        <v>805</v>
      </c>
      <c r="V9" s="11">
        <f aca="true" t="shared" si="7" ref="V9:V29">+U9*100/P9</f>
        <v>8.868568910432963</v>
      </c>
      <c r="W9" s="10">
        <f>+'[2] POS TRAZADORES POR IPS'!$EH$14+'[2] NO POS POR IPS'!$CH$14</f>
        <v>804</v>
      </c>
      <c r="X9" s="16">
        <f>+W9*100/P9</f>
        <v>8.857552054643605</v>
      </c>
      <c r="Y9" s="15">
        <v>7300</v>
      </c>
      <c r="Z9" s="10">
        <f>+'[2] POS TRAZADORES POR IPS'!$DC$14+'[2] NO POS POR IPS'!$DE$14</f>
        <v>879</v>
      </c>
      <c r="AA9" s="14">
        <f aca="true" t="shared" si="8" ref="AA9:AA29">+Z9*100/Y9</f>
        <v>12.04109589041096</v>
      </c>
    </row>
    <row r="10" spans="1:27" ht="19.5" customHeight="1">
      <c r="A10" s="17">
        <v>2</v>
      </c>
      <c r="B10" s="18" t="s">
        <v>23</v>
      </c>
      <c r="C10" s="19">
        <v>7830</v>
      </c>
      <c r="D10" s="20">
        <f>+'[2] POS TRAZADORES POR IPS'!$R$27+'[2] POS TRAZADORES POR IPS'!$AW$27+'[2] NO POS POR IPS'!$F$27+'[2] NO POS POR IPS'!$K$27</f>
        <v>612</v>
      </c>
      <c r="E10" s="21">
        <f t="shared" si="0"/>
        <v>7.816091954022989</v>
      </c>
      <c r="F10" s="20">
        <f>+'[2] POS TRAZADORES POR IPS'!$BV$27+'[2] NO POS POR IPS'!$F$27+'[2] NO POS POR IPS'!$K$27</f>
        <v>608</v>
      </c>
      <c r="G10" s="21">
        <f t="shared" si="1"/>
        <v>7.765006385696041</v>
      </c>
      <c r="H10" s="20">
        <f>+'[2] POS TRAZADORES POR IPS'!$K$27</f>
        <v>885</v>
      </c>
      <c r="I10" s="21">
        <f t="shared" si="2"/>
        <v>11.302681992337165</v>
      </c>
      <c r="J10" s="20">
        <f>+'[2] POS TRAZADORES POR IPS'!$BV$27+'[2] POS  OTRAS POR IPS'!$AA$27+'[2] NO POS POR IPS'!$K$27+'[2] NO POS POR IPS'!$CQ$27</f>
        <v>605</v>
      </c>
      <c r="K10" s="22">
        <f t="shared" si="3"/>
        <v>7.72669220945083</v>
      </c>
      <c r="L10" s="20">
        <f>+'[2] POS TRAZADORES POR IPS'!$BV$27+'[2] NO POS POR IPS'!$F$27+'[2] NO POS POR IPS'!$K$27</f>
        <v>608</v>
      </c>
      <c r="M10" s="23">
        <f t="shared" si="4"/>
        <v>7.765006385696041</v>
      </c>
      <c r="N10" s="20">
        <f>+'[2] POS TRAZADORES POR IPS'!$CA$27+'[2] POS TRAZADORES POR IPS'!$CC$27+'[2] POS TRAZADORES POR IPS'!$CE$27+'[2] POS TRAZADORES POR IPS'!$CH$27+'[2] POS TRAZADORES POR IPS'!$CK$27+'[2] POS TRAZADORES POR IPS'!$CN$27+'[2] NO POS POR IPS'!$GP$27+'[2] NO POS POR IPS'!$GS$27+'[2] NO POS POR IPS'!$GV$27+'[2] NO POS POR IPS'!$GY$27</f>
        <v>783</v>
      </c>
      <c r="O10" s="16">
        <f t="shared" si="5"/>
        <v>10</v>
      </c>
      <c r="P10" s="24">
        <v>7535</v>
      </c>
      <c r="Q10" s="20">
        <f>+'[2] POS TRAZADORES POR IPS'!$CY$27+'[2] NO POS POR IPS'!$DA$27</f>
        <v>597</v>
      </c>
      <c r="R10" s="21">
        <f t="shared" si="6"/>
        <v>7.923025879230258</v>
      </c>
      <c r="S10" s="20">
        <f>+'[2] POS TRAZADORES POR IPS'!$CU$27+'[2] NO POS POR IPS'!$GE$27</f>
        <v>591</v>
      </c>
      <c r="T10" s="22">
        <f>+S10*100/P10</f>
        <v>7.843397478433975</v>
      </c>
      <c r="U10" s="20">
        <f>+'[2] POS TRAZADORES POR IPS'!$DP$27+'[2] NO POS POR IPS'!$DR$27</f>
        <v>606</v>
      </c>
      <c r="V10" s="21">
        <f t="shared" si="7"/>
        <v>8.042468480424684</v>
      </c>
      <c r="W10" s="20">
        <f>+'[2] POS TRAZADORES POR IPS'!$EH$27+'[2] NO POS POR IPS'!$CH$27</f>
        <v>635</v>
      </c>
      <c r="X10" s="16">
        <f aca="true" t="shared" si="9" ref="X10:X28">+W10*100/P10</f>
        <v>8.42733908427339</v>
      </c>
      <c r="Y10" s="24">
        <v>6900</v>
      </c>
      <c r="Z10" s="20">
        <f>+'[2] POS TRAZADORES POR IPS'!$DC$27+'[2] NO POS POR IPS'!$DE$27</f>
        <v>658</v>
      </c>
      <c r="AA10" s="16">
        <f t="shared" si="8"/>
        <v>9.53623188405797</v>
      </c>
    </row>
    <row r="11" spans="1:27" ht="19.5" customHeight="1">
      <c r="A11" s="17">
        <v>3</v>
      </c>
      <c r="B11" s="18" t="s">
        <v>24</v>
      </c>
      <c r="C11" s="19">
        <v>1400</v>
      </c>
      <c r="D11" s="20">
        <f>+'[2] POS TRAZADORES POR IPS'!$R$40+'[2] POS TRAZADORES POR IPS'!$AW$40</f>
        <v>100</v>
      </c>
      <c r="E11" s="21">
        <f t="shared" si="0"/>
        <v>7.142857142857143</v>
      </c>
      <c r="F11" s="20">
        <f>+'[2] POS TRAZADORES POR IPS'!$BV$40</f>
        <v>100</v>
      </c>
      <c r="G11" s="21">
        <f t="shared" si="1"/>
        <v>7.142857142857143</v>
      </c>
      <c r="H11" s="20">
        <f>+'[2] POS TRAZADORES POR IPS'!$K$40</f>
        <v>3</v>
      </c>
      <c r="I11" s="21">
        <f t="shared" si="2"/>
        <v>0.21428571428571427</v>
      </c>
      <c r="J11" s="20">
        <f>+'[2] POS TRAZADORES POR IPS'!$BV$40+'[2] POS  OTRAS POR IPS'!$AA$40+'[2] NO POS POR IPS'!$CQ$40</f>
        <v>100</v>
      </c>
      <c r="K11" s="22">
        <f t="shared" si="3"/>
        <v>7.142857142857143</v>
      </c>
      <c r="L11" s="20">
        <f>+'[2] POS TRAZADORES POR IPS'!$BV$40</f>
        <v>100</v>
      </c>
      <c r="M11" s="23">
        <f t="shared" si="4"/>
        <v>7.142857142857143</v>
      </c>
      <c r="N11" s="20">
        <f>+'[2] POS TRAZADORES POR IPS'!$CA$40+'[2] POS TRAZADORES POR IPS'!$CC$40+'[2] POS TRAZADORES POR IPS'!$CE$40+'[2] POS TRAZADORES POR IPS'!$CH$40+'[2] POS TRAZADORES POR IPS'!$CK$40+'[2] POS TRAZADORES POR IPS'!$CN$40+'[2] NO POS POR IPS'!$GP$40+'[2] NO POS POR IPS'!$GS$40+'[2] NO POS POR IPS'!$GV$40+'[2] NO POS POR IPS'!$GY$40</f>
        <v>99</v>
      </c>
      <c r="O11" s="16">
        <f t="shared" si="5"/>
        <v>7.071428571428571</v>
      </c>
      <c r="P11" s="24">
        <v>1329</v>
      </c>
      <c r="Q11" s="20">
        <f>+'[2] POS TRAZADORES POR IPS'!$CY$40</f>
        <v>108</v>
      </c>
      <c r="R11" s="21">
        <f t="shared" si="6"/>
        <v>8.126410835214447</v>
      </c>
      <c r="S11" s="20">
        <f>+'[2] POS TRAZADORES POR IPS'!$CU$40</f>
        <v>109</v>
      </c>
      <c r="T11" s="22">
        <f aca="true" t="shared" si="10" ref="T11:T28">+S11*100/P11</f>
        <v>8.20165537998495</v>
      </c>
      <c r="U11" s="20">
        <f>+'[2] POS TRAZADORES POR IPS'!$DP$40</f>
        <v>116</v>
      </c>
      <c r="V11" s="21">
        <f t="shared" si="7"/>
        <v>8.72836719337848</v>
      </c>
      <c r="W11" s="20">
        <f>+'[2] POS TRAZADORES POR IPS'!$EH$40</f>
        <v>109</v>
      </c>
      <c r="X11" s="16">
        <f t="shared" si="9"/>
        <v>8.20165537998495</v>
      </c>
      <c r="Y11" s="24">
        <v>1700</v>
      </c>
      <c r="Z11" s="20">
        <f>+'[2] POS TRAZADORES POR IPS'!$DC$40</f>
        <v>141</v>
      </c>
      <c r="AA11" s="16">
        <f t="shared" si="8"/>
        <v>8.294117647058824</v>
      </c>
    </row>
    <row r="12" spans="1:27" ht="19.5" customHeight="1">
      <c r="A12" s="17">
        <v>4</v>
      </c>
      <c r="B12" s="18" t="s">
        <v>25</v>
      </c>
      <c r="C12" s="19">
        <v>6307</v>
      </c>
      <c r="D12" s="20">
        <f>+'[2] POS TRAZADORES POR IPS'!$R$53+'[2] POS TRAZADORES POR IPS'!$AW$53+'[2] NO POS POR IPS'!$F$53</f>
        <v>430</v>
      </c>
      <c r="E12" s="21">
        <f t="shared" si="0"/>
        <v>6.817821468209925</v>
      </c>
      <c r="F12" s="20">
        <f>+'[2] POS TRAZADORES POR IPS'!$BV$53+'[2] NO POS POR IPS'!$F$53+'[2] NO POS POR IPS'!$K$53</f>
        <v>429</v>
      </c>
      <c r="G12" s="21">
        <f t="shared" si="1"/>
        <v>6.801966069446647</v>
      </c>
      <c r="H12" s="20">
        <f>+'[2] POS TRAZADORES POR IPS'!$K$53</f>
        <v>843</v>
      </c>
      <c r="I12" s="21">
        <f t="shared" si="2"/>
        <v>13.36610115744411</v>
      </c>
      <c r="J12" s="20">
        <f>+'[2] POS TRAZADORES POR IPS'!$BV$53+'[2] POS  OTRAS POR IPS'!$AA$53+'[2] NO POS POR IPS'!$K$53+'[2] NO POS POR IPS'!$CQ$53</f>
        <v>428</v>
      </c>
      <c r="K12" s="22">
        <f t="shared" si="3"/>
        <v>6.786110670683367</v>
      </c>
      <c r="L12" s="20">
        <f>+'[2] POS TRAZADORES POR IPS'!$BV$53+'[2] NO POS POR IPS'!$F$53+'[2] NO POS POR IPS'!$K$53</f>
        <v>429</v>
      </c>
      <c r="M12" s="23">
        <f t="shared" si="4"/>
        <v>6.801966069446647</v>
      </c>
      <c r="N12" s="20">
        <f>+'[2] POS TRAZADORES POR IPS'!$CA$53+'[2] POS TRAZADORES POR IPS'!$CC$53+'[2] POS TRAZADORES POR IPS'!$CE$53+'[2] POS TRAZADORES POR IPS'!$CH$53+'[2] POS TRAZADORES POR IPS'!$CK$53+'[2] POS TRAZADORES POR IPS'!$CN$53+'[2] NO POS POR IPS'!$GP$53+'[2] NO POS POR IPS'!$GS$53+'[2] NO POS POR IPS'!$GV$53+'[2] NO POS POR IPS'!$GY$53</f>
        <v>461</v>
      </c>
      <c r="O12" s="16">
        <f t="shared" si="5"/>
        <v>7.309338829871571</v>
      </c>
      <c r="P12" s="24">
        <v>6078</v>
      </c>
      <c r="Q12" s="20">
        <f>+'[2] POS TRAZADORES POR IPS'!$CY$53+'[2] NO POS POR IPS'!$DA$53</f>
        <v>477</v>
      </c>
      <c r="R12" s="21">
        <f t="shared" si="6"/>
        <v>7.847976307996051</v>
      </c>
      <c r="S12" s="20">
        <f>+'[2] POS TRAZADORES POR IPS'!$CU$53+'[2] NO POS POR IPS'!$GE$53</f>
        <v>476</v>
      </c>
      <c r="T12" s="22">
        <f t="shared" si="10"/>
        <v>7.831523527476143</v>
      </c>
      <c r="U12" s="20">
        <f>+'[2] POS TRAZADORES POR IPS'!$DP$53+'[2] NO POS POR IPS'!$DR$53</f>
        <v>491</v>
      </c>
      <c r="V12" s="21">
        <f t="shared" si="7"/>
        <v>8.078315235274761</v>
      </c>
      <c r="W12" s="20">
        <f>+'[2] POS TRAZADORES POR IPS'!$EH$53+'[2] NO POS POR IPS'!$CH$53</f>
        <v>483</v>
      </c>
      <c r="X12" s="16">
        <f t="shared" si="9"/>
        <v>7.946692991115499</v>
      </c>
      <c r="Y12" s="24">
        <v>5800</v>
      </c>
      <c r="Z12" s="20">
        <f>+'[2] POS TRAZADORES POR IPS'!$DC$53+'[2] NO POS POR IPS'!$DD$53</f>
        <v>536</v>
      </c>
      <c r="AA12" s="16">
        <f t="shared" si="8"/>
        <v>9.241379310344827</v>
      </c>
    </row>
    <row r="13" spans="1:27" ht="19.5" customHeight="1">
      <c r="A13" s="17">
        <v>5</v>
      </c>
      <c r="B13" s="18" t="s">
        <v>26</v>
      </c>
      <c r="C13" s="19">
        <v>6180</v>
      </c>
      <c r="D13" s="20">
        <f>+'[2] POS TRAZADORES POR IPS'!$R$66+'[2] POS TRAZADORES POR IPS'!$AW$66</f>
        <v>504</v>
      </c>
      <c r="E13" s="21">
        <f t="shared" si="0"/>
        <v>8.155339805825243</v>
      </c>
      <c r="F13" s="20">
        <f>+'[2] POS TRAZADORES POR IPS'!$BV$66</f>
        <v>506</v>
      </c>
      <c r="G13" s="21">
        <f t="shared" si="1"/>
        <v>8.187702265372168</v>
      </c>
      <c r="H13" s="20">
        <f>+'[2] POS TRAZADORES POR IPS'!$K$66</f>
        <v>24</v>
      </c>
      <c r="I13" s="21">
        <f t="shared" si="2"/>
        <v>0.3883495145631068</v>
      </c>
      <c r="J13" s="20">
        <f>+'[2] POS TRAZADORES POR IPS'!$BV$66+'[2] POS  OTRAS POR IPS'!$AA$66+'[2] NO POS POR IPS'!$K$66+'[2] NO POS POR IPS'!$CQ$66</f>
        <v>506</v>
      </c>
      <c r="K13" s="22">
        <f t="shared" si="3"/>
        <v>8.187702265372168</v>
      </c>
      <c r="L13" s="20">
        <f>+'[2] POS TRAZADORES POR IPS'!$BV$66</f>
        <v>506</v>
      </c>
      <c r="M13" s="23">
        <f t="shared" si="4"/>
        <v>8.187702265372168</v>
      </c>
      <c r="N13" s="20">
        <f>+'[2] POS TRAZADORES POR IPS'!$CA$66+'[2] POS TRAZADORES POR IPS'!$CC$66+'[2] POS TRAZADORES POR IPS'!$CE$66+'[2] POS TRAZADORES POR IPS'!$CH$66+'[2] POS TRAZADORES POR IPS'!$CK$66+'[2] POS TRAZADORES POR IPS'!$CN$66+'[2] NO POS POR IPS'!$GP$66+'[2] NO POS POR IPS'!$GS$66+'[2] NO POS POR IPS'!$GV$66+'[2] NO POS POR IPS'!$GY$66</f>
        <v>595</v>
      </c>
      <c r="O13" s="16">
        <f t="shared" si="5"/>
        <v>9.627831715210355</v>
      </c>
      <c r="P13" s="24">
        <v>6405</v>
      </c>
      <c r="Q13" s="20">
        <f>+'[2] POS TRAZADORES POR IPS'!$CY$66</f>
        <v>549</v>
      </c>
      <c r="R13" s="21">
        <f t="shared" si="6"/>
        <v>8.571428571428571</v>
      </c>
      <c r="S13" s="20">
        <f>+'[2] POS TRAZADORES POR IPS'!$CU$66</f>
        <v>548</v>
      </c>
      <c r="T13" s="22">
        <f t="shared" si="10"/>
        <v>8.555815768930524</v>
      </c>
      <c r="U13" s="20">
        <f>+'[2] POS TRAZADORES POR IPS'!$DP$66</f>
        <v>608</v>
      </c>
      <c r="V13" s="21">
        <f t="shared" si="7"/>
        <v>9.492583918813427</v>
      </c>
      <c r="W13" s="20">
        <f>+'[2] POS TRAZADORES POR IPS'!$EH$66</f>
        <v>561</v>
      </c>
      <c r="X13" s="16">
        <f t="shared" si="9"/>
        <v>8.758782201405152</v>
      </c>
      <c r="Y13" s="24">
        <v>6400</v>
      </c>
      <c r="Z13" s="20">
        <f>+'[2] POS TRAZADORES POR IPS'!$DC$66</f>
        <v>608</v>
      </c>
      <c r="AA13" s="16">
        <f t="shared" si="8"/>
        <v>9.5</v>
      </c>
    </row>
    <row r="14" spans="1:27" ht="19.5" customHeight="1">
      <c r="A14" s="17">
        <v>6</v>
      </c>
      <c r="B14" s="18" t="s">
        <v>27</v>
      </c>
      <c r="C14" s="19">
        <v>3571</v>
      </c>
      <c r="D14" s="20">
        <f>+'[2] POS TRAZADORES POR IPS'!$R$79+'[2] POS TRAZADORES POR IPS'!$AW$79</f>
        <v>276</v>
      </c>
      <c r="E14" s="21">
        <f t="shared" si="0"/>
        <v>7.728927471296555</v>
      </c>
      <c r="F14" s="20">
        <f>+'[2] POS TRAZADORES POR IPS'!$BV$79</f>
        <v>276</v>
      </c>
      <c r="G14" s="21">
        <f t="shared" si="1"/>
        <v>7.728927471296555</v>
      </c>
      <c r="H14" s="20">
        <f>+'[2] POS TRAZADORES POR IPS'!$K$79</f>
        <v>302</v>
      </c>
      <c r="I14" s="21">
        <f t="shared" si="2"/>
        <v>8.457014841781014</v>
      </c>
      <c r="J14" s="20">
        <f>+'[2] POS TRAZADORES POR IPS'!$BV$79+'[2] POS  OTRAS POR IPS'!$AA$79+'[2] NO POS POR IPS'!$CQ$79</f>
        <v>276</v>
      </c>
      <c r="K14" s="22">
        <f t="shared" si="3"/>
        <v>7.728927471296555</v>
      </c>
      <c r="L14" s="20">
        <f>+'[2] POS TRAZADORES POR IPS'!$BV$79</f>
        <v>276</v>
      </c>
      <c r="M14" s="23">
        <f t="shared" si="4"/>
        <v>7.728927471296555</v>
      </c>
      <c r="N14" s="20">
        <f>+'[2] POS TRAZADORES POR IPS'!$CA$79+'[2] POS TRAZADORES POR IPS'!$CC$79+'[2] POS TRAZADORES POR IPS'!$CE$79+'[2] POS TRAZADORES POR IPS'!$CH$79+'[2] POS TRAZADORES POR IPS'!$CK$79+'[2] POS TRAZADORES POR IPS'!$CN$79+'[2] NO POS POR IPS'!$GP$79+'[2] NO POS POR IPS'!$GS$79+'[2] NO POS POR IPS'!$GV$79+'[2] NO POS POR IPS'!$GY$79</f>
        <v>290</v>
      </c>
      <c r="O14" s="16">
        <f t="shared" si="5"/>
        <v>8.120974516942033</v>
      </c>
      <c r="P14" s="24">
        <v>3449</v>
      </c>
      <c r="Q14" s="20">
        <f>+'[2] POS TRAZADORES POR IPS'!$CY$79</f>
        <v>295</v>
      </c>
      <c r="R14" s="21">
        <f t="shared" si="6"/>
        <v>8.553203827196288</v>
      </c>
      <c r="S14" s="20">
        <f>+'[2] POS TRAZADORES POR IPS'!$CU$79</f>
        <v>298</v>
      </c>
      <c r="T14" s="22">
        <f t="shared" si="10"/>
        <v>8.640185561032183</v>
      </c>
      <c r="U14" s="20">
        <f>+'[2] POS TRAZADORES POR IPS'!$DP$79</f>
        <v>339</v>
      </c>
      <c r="V14" s="21">
        <f t="shared" si="7"/>
        <v>9.828935923456074</v>
      </c>
      <c r="W14" s="20">
        <f>+'[2] POS TRAZADORES POR IPS'!$EH$79</f>
        <v>309</v>
      </c>
      <c r="X14" s="16">
        <f t="shared" si="9"/>
        <v>8.95911858509713</v>
      </c>
      <c r="Y14" s="24">
        <v>3500</v>
      </c>
      <c r="Z14" s="20">
        <f>+'[2] POS TRAZADORES POR IPS'!$DC$79</f>
        <v>401</v>
      </c>
      <c r="AA14" s="16">
        <f t="shared" si="8"/>
        <v>11.457142857142857</v>
      </c>
    </row>
    <row r="15" spans="1:27" ht="19.5" customHeight="1">
      <c r="A15" s="17">
        <v>7</v>
      </c>
      <c r="B15" s="18" t="s">
        <v>28</v>
      </c>
      <c r="C15" s="19">
        <v>9334</v>
      </c>
      <c r="D15" s="20">
        <f>+'[2] POS TRAZADORES POR IPS'!$R$92+'[2] POS TRAZADORES POR IPS'!$AW$92</f>
        <v>931</v>
      </c>
      <c r="E15" s="21">
        <f t="shared" si="0"/>
        <v>9.974287550889223</v>
      </c>
      <c r="F15" s="20">
        <f>+'[2] POS TRAZADORES POR IPS'!$BV$92</f>
        <v>931</v>
      </c>
      <c r="G15" s="21">
        <f t="shared" si="1"/>
        <v>9.974287550889223</v>
      </c>
      <c r="H15" s="20">
        <f>+'[2] POS TRAZADORES POR IPS'!$K$92</f>
        <v>152</v>
      </c>
      <c r="I15" s="21">
        <f t="shared" si="2"/>
        <v>1.6284551103492608</v>
      </c>
      <c r="J15" s="20">
        <f>+'[2] POS TRAZADORES POR IPS'!$BV$92+'[2] POS  OTRAS POR IPS'!$AA$92+'[2] NO POS POR IPS'!$CQ$92</f>
        <v>931</v>
      </c>
      <c r="K15" s="22">
        <f t="shared" si="3"/>
        <v>9.974287550889223</v>
      </c>
      <c r="L15" s="20">
        <f>+'[2] POS TRAZADORES POR IPS'!$BV$92</f>
        <v>931</v>
      </c>
      <c r="M15" s="23">
        <f t="shared" si="4"/>
        <v>9.974287550889223</v>
      </c>
      <c r="N15" s="20">
        <f>+'[2] POS TRAZADORES POR IPS'!$CA$92+'[2] POS TRAZADORES POR IPS'!$CC$92+'[2] POS TRAZADORES POR IPS'!$CE$92+'[2] POS TRAZADORES POR IPS'!$CH$92+'[2] POS TRAZADORES POR IPS'!$CK$92+'[2] POS TRAZADORES POR IPS'!$CN$92+'[2] NO POS POR IPS'!$GP$92+'[2] NO POS POR IPS'!$GS$92+'[2] NO POS POR IPS'!$GV$92+'[2] NO POS POR IPS'!$GY$92</f>
        <v>967</v>
      </c>
      <c r="O15" s="16">
        <f t="shared" si="5"/>
        <v>10.35997428755089</v>
      </c>
      <c r="P15" s="24">
        <v>10209</v>
      </c>
      <c r="Q15" s="20">
        <f>+'[2] POS TRAZADORES POR IPS'!$CY$92</f>
        <v>897</v>
      </c>
      <c r="R15" s="21">
        <f t="shared" si="6"/>
        <v>8.786364972083456</v>
      </c>
      <c r="S15" s="20">
        <f>+'[2] POS TRAZADORES POR IPS'!$CU$92</f>
        <v>898</v>
      </c>
      <c r="T15" s="22">
        <f t="shared" si="10"/>
        <v>8.796160250759135</v>
      </c>
      <c r="U15" s="20">
        <f>+'[2] POS TRAZADORES POR IPS'!$DP$92</f>
        <v>1016</v>
      </c>
      <c r="V15" s="21">
        <f t="shared" si="7"/>
        <v>9.952003134489177</v>
      </c>
      <c r="W15" s="20">
        <f>+'[2] POS TRAZADORES POR IPS'!$EH$92</f>
        <v>919</v>
      </c>
      <c r="X15" s="16">
        <f t="shared" si="9"/>
        <v>9.001861102948379</v>
      </c>
      <c r="Y15" s="24">
        <v>8100</v>
      </c>
      <c r="Z15" s="20">
        <f>+'[2] POS TRAZADORES POR IPS'!$DC$92</f>
        <v>1042</v>
      </c>
      <c r="AA15" s="16">
        <f t="shared" si="8"/>
        <v>12.864197530864198</v>
      </c>
    </row>
    <row r="16" spans="1:27" ht="19.5" customHeight="1">
      <c r="A16" s="17">
        <v>8</v>
      </c>
      <c r="B16" s="18" t="s">
        <v>29</v>
      </c>
      <c r="C16" s="19">
        <v>14891</v>
      </c>
      <c r="D16" s="20">
        <f>+'[2] POS TRAZADORES POR IPS'!$R$105+'[2] POS TRAZADORES POR IPS'!$AW$105+'[2] NO POS POR IPS'!$F$105+'[2] NO POS POR IPS'!$K$105</f>
        <v>1091</v>
      </c>
      <c r="E16" s="21">
        <f t="shared" si="0"/>
        <v>7.326573097844335</v>
      </c>
      <c r="F16" s="20">
        <f>+'[2] POS TRAZADORES POR IPS'!$BV$105+'[2] NO POS POR IPS'!$F$105+'[2] NO POS POR IPS'!$K$105</f>
        <v>1091</v>
      </c>
      <c r="G16" s="21">
        <f t="shared" si="1"/>
        <v>7.326573097844335</v>
      </c>
      <c r="H16" s="20">
        <f>+'[2] POS TRAZADORES POR IPS'!$K$105</f>
        <v>994</v>
      </c>
      <c r="I16" s="21">
        <f t="shared" si="2"/>
        <v>6.6751729232422266</v>
      </c>
      <c r="J16" s="20">
        <f>+'[2] POS TRAZADORES POR IPS'!$BV$105+'[2] POS  OTRAS POR IPS'!$AA$105+'[2] NO POS POR IPS'!$K$105+'[2] NO POS POR IPS'!$CQ$105</f>
        <v>1091</v>
      </c>
      <c r="K16" s="22">
        <f t="shared" si="3"/>
        <v>7.326573097844335</v>
      </c>
      <c r="L16" s="20">
        <f>+'[2] POS TRAZADORES POR IPS'!$BV$105+'[2] NO POS POR IPS'!$F$105+'[2] NO POS POR IPS'!$K$105</f>
        <v>1091</v>
      </c>
      <c r="M16" s="23">
        <f t="shared" si="4"/>
        <v>7.326573097844335</v>
      </c>
      <c r="N16" s="20">
        <f>+'[2] POS TRAZADORES POR IPS'!$CA$105+'[2] POS TRAZADORES POR IPS'!$CC$105+'[2] POS TRAZADORES POR IPS'!$CE$105+'[2] POS TRAZADORES POR IPS'!$CH$105+'[2] POS TRAZADORES POR IPS'!$CK$105+'[2] POS TRAZADORES POR IPS'!$CN$105+'[2] NO POS POR IPS'!$GP$105+'[2] NO POS POR IPS'!$GS$105+'[2] NO POS POR IPS'!$GV$105+'[2] NO POS POR IPS'!$GY$105</f>
        <v>1222</v>
      </c>
      <c r="O16" s="16">
        <f t="shared" si="5"/>
        <v>8.20629910684306</v>
      </c>
      <c r="P16" s="24">
        <v>14512</v>
      </c>
      <c r="Q16" s="20">
        <f>+'[2] POS TRAZADORES POR IPS'!$CY$105+'[2] NO POS POR IPS'!$DA$105</f>
        <v>1129</v>
      </c>
      <c r="R16" s="21">
        <f t="shared" si="6"/>
        <v>7.779768467475193</v>
      </c>
      <c r="S16" s="20">
        <f>+'[2] POS TRAZADORES POR IPS'!$CU$105+'[2] NO POS POR IPS'!$GE$105</f>
        <v>1134</v>
      </c>
      <c r="T16" s="22">
        <f t="shared" si="10"/>
        <v>7.814222712238148</v>
      </c>
      <c r="U16" s="20">
        <f>+'[2] POS TRAZADORES POR IPS'!$DP$105+'[2] NO POS POR IPS'!$DR$105</f>
        <v>1356</v>
      </c>
      <c r="V16" s="21">
        <f t="shared" si="7"/>
        <v>9.34399117971334</v>
      </c>
      <c r="W16" s="20">
        <f>+'[2] POS TRAZADORES POR IPS'!$EH$105+'[2] NO POS POR IPS'!$CH$105</f>
        <v>1158</v>
      </c>
      <c r="X16" s="16">
        <f t="shared" si="9"/>
        <v>7.9796030871003305</v>
      </c>
      <c r="Y16" s="24">
        <v>14116</v>
      </c>
      <c r="Z16" s="20">
        <f>+'[2] POS TRAZADORES POR IPS'!$DC$105+'[2] NO POS POR IPS'!$DE$105</f>
        <v>1429</v>
      </c>
      <c r="AA16" s="16">
        <f t="shared" si="8"/>
        <v>10.123264380844432</v>
      </c>
    </row>
    <row r="17" spans="1:27" ht="19.5" customHeight="1">
      <c r="A17" s="17">
        <v>9</v>
      </c>
      <c r="B17" s="18" t="s">
        <v>30</v>
      </c>
      <c r="C17" s="19">
        <v>5468</v>
      </c>
      <c r="D17" s="36">
        <f>+'[2] POS TRAZADORES POR IPS'!$R$118+'[2] POS TRAZADORES POR IPS'!$AW$118+'[2] NO POS POR IPS'!$F$118+'[2] NO POS POR IPS'!$K$118</f>
        <v>409</v>
      </c>
      <c r="E17" s="37">
        <f t="shared" si="0"/>
        <v>7.479882955376738</v>
      </c>
      <c r="F17" s="36">
        <f>+'[2] POS TRAZADORES POR IPS'!$BV$118+'[2] NO POS POR IPS'!$F$118+'[2] NO POS POR IPS'!$K$118</f>
        <v>410</v>
      </c>
      <c r="G17" s="37">
        <f t="shared" si="1"/>
        <v>7.498171177761521</v>
      </c>
      <c r="H17" s="36">
        <f>+'[2] POS TRAZADORES POR IPS'!$K$118</f>
        <v>94</v>
      </c>
      <c r="I17" s="37">
        <f t="shared" si="2"/>
        <v>1.7190929041697147</v>
      </c>
      <c r="J17" s="36">
        <f>+'[2] POS TRAZADORES POR IPS'!$BV$118+'[2] POS  OTRAS POR IPS'!$AA$118+'[2] NO POS POR IPS'!$K$118+'[2] NO POS POR IPS'!$CQ$118</f>
        <v>410</v>
      </c>
      <c r="K17" s="38">
        <f t="shared" si="3"/>
        <v>7.498171177761521</v>
      </c>
      <c r="L17" s="36">
        <f>+'[2] POS TRAZADORES POR IPS'!$BV$118+'[2] NO POS POR IPS'!$F$118+'[2] NO POS POR IPS'!$K$118</f>
        <v>410</v>
      </c>
      <c r="M17" s="39">
        <f t="shared" si="4"/>
        <v>7.498171177761521</v>
      </c>
      <c r="N17" s="20">
        <f>+'[2] POS TRAZADORES POR IPS'!$CA$118+'[2] POS TRAZADORES POR IPS'!$CC$118+'[2] POS TRAZADORES POR IPS'!$CE$118+'[2] POS TRAZADORES POR IPS'!$CH$118+'[2] POS TRAZADORES POR IPS'!$CK$118+'[2] POS TRAZADORES POR IPS'!$CN$118+'[2] NO POS POR IPS'!$GP$118+'[2] NO POS POR IPS'!$GS$118+'[2] NO POS POR IPS'!$GV$118+'[2] NO POS POR IPS'!$GY$118</f>
        <v>495</v>
      </c>
      <c r="O17" s="40">
        <f t="shared" si="5"/>
        <v>9.052670080468179</v>
      </c>
      <c r="P17" s="41">
        <v>6316</v>
      </c>
      <c r="Q17" s="36">
        <f>+'[2] POS TRAZADORES POR IPS'!$CY$118+'[2] NO POS POR IPS'!$DA$118</f>
        <v>483</v>
      </c>
      <c r="R17" s="37">
        <f t="shared" si="6"/>
        <v>7.647245091830272</v>
      </c>
      <c r="S17" s="36">
        <f>+'[2] POS TRAZADORES POR IPS'!$CU$118+'[2] NO POS POR IPS'!$GE$118</f>
        <v>487</v>
      </c>
      <c r="T17" s="38">
        <f t="shared" si="10"/>
        <v>7.7105763141228625</v>
      </c>
      <c r="U17" s="36">
        <f>+'[2] POS TRAZADORES POR IPS'!$DP$118+'[2] NO POS POR IPS'!$DR$118</f>
        <v>575</v>
      </c>
      <c r="V17" s="37">
        <f t="shared" si="7"/>
        <v>9.103863204559849</v>
      </c>
      <c r="W17" s="36">
        <f>+'[2] POS TRAZADORES POR IPS'!$EH$118+'[2] NO POS POR IPS'!$CH$118</f>
        <v>505</v>
      </c>
      <c r="X17" s="40">
        <f t="shared" si="9"/>
        <v>7.995566814439519</v>
      </c>
      <c r="Y17" s="41">
        <v>6800</v>
      </c>
      <c r="Z17" s="36">
        <f>+'[2] POS TRAZADORES POR IPS'!$DC$118+'[2] NO POS POR IPS'!$DE$118</f>
        <v>665</v>
      </c>
      <c r="AA17" s="40">
        <f t="shared" si="8"/>
        <v>9.779411764705882</v>
      </c>
    </row>
    <row r="18" spans="1:27" ht="19.5" customHeight="1">
      <c r="A18" s="17">
        <v>10</v>
      </c>
      <c r="B18" s="18" t="s">
        <v>31</v>
      </c>
      <c r="C18" s="19">
        <v>8926</v>
      </c>
      <c r="D18" s="20">
        <f>+'[2] POS TRAZADORES POR IPS'!$R$131+'[2] POS TRAZADORES POR IPS'!$AW$131+'[2] NO POS POR IPS'!$F$131+'[2] NO POS POR IPS'!$K$131</f>
        <v>699</v>
      </c>
      <c r="E18" s="21">
        <f t="shared" si="0"/>
        <v>7.831055343939054</v>
      </c>
      <c r="F18" s="20">
        <f>+'[2] POS TRAZADORES POR IPS'!$BV$131+'[2] NO POS POR IPS'!$F$131+'[2] NO POS POR IPS'!$K$131</f>
        <v>699</v>
      </c>
      <c r="G18" s="21">
        <f t="shared" si="1"/>
        <v>7.831055343939054</v>
      </c>
      <c r="H18" s="20">
        <f>+'[2] POS TRAZADORES POR IPS'!$K$131</f>
        <v>249</v>
      </c>
      <c r="I18" s="21">
        <f t="shared" si="2"/>
        <v>2.789603405780865</v>
      </c>
      <c r="J18" s="20">
        <f>+'[2] POS TRAZADORES POR IPS'!$BV$131+'[2] POS  OTRAS POR IPS'!$AA$131+'[2] NO POS POR IPS'!$K$131+'[2] NO POS POR IPS'!$CQ$131</f>
        <v>699</v>
      </c>
      <c r="K18" s="22">
        <f t="shared" si="3"/>
        <v>7.831055343939054</v>
      </c>
      <c r="L18" s="20">
        <f>+'[2] POS TRAZADORES POR IPS'!$BV$131+'[2] NO POS POR IPS'!$F$131+'[2] NO POS POR IPS'!$K$131</f>
        <v>699</v>
      </c>
      <c r="M18" s="23">
        <f t="shared" si="4"/>
        <v>7.831055343939054</v>
      </c>
      <c r="N18" s="20">
        <f>+'[2] POS TRAZADORES POR IPS'!$CA$131+'[2] POS TRAZADORES POR IPS'!$CC$131+'[2] POS TRAZADORES POR IPS'!$CE$131+'[2] POS TRAZADORES POR IPS'!$CH$131+'[2] POS TRAZADORES POR IPS'!$CK$131+'[2] POS TRAZADORES POR IPS'!$CN$131+'[2] NO POS POR IPS'!$GP$131+'[2] NO POS POR IPS'!$GS$131+'[2] NO POS POR IPS'!$GV$131+'[2] NO POS POR IPS'!$GY$131</f>
        <v>694</v>
      </c>
      <c r="O18" s="16">
        <f t="shared" si="5"/>
        <v>7.775039211292852</v>
      </c>
      <c r="P18" s="24">
        <v>8934</v>
      </c>
      <c r="Q18" s="20">
        <f>+'[2] POS TRAZADORES POR IPS'!$CY$131+'[2] NO POS POR IPS'!$DA$131</f>
        <v>668</v>
      </c>
      <c r="R18" s="21">
        <f t="shared" si="6"/>
        <v>7.4770539511976715</v>
      </c>
      <c r="S18" s="20">
        <f>+'[2] POS TRAZADORES POR IPS'!$CU$131+'[2] NO POS POR IPS'!$GE$131</f>
        <v>671</v>
      </c>
      <c r="T18" s="22">
        <f t="shared" si="10"/>
        <v>7.510633534810835</v>
      </c>
      <c r="U18" s="20">
        <f>+'[2] POS TRAZADORES POR IPS'!$DP$131+'[2] NO POS POR IPS'!$DR$131</f>
        <v>713</v>
      </c>
      <c r="V18" s="21">
        <f t="shared" si="7"/>
        <v>7.98074770539512</v>
      </c>
      <c r="W18" s="20">
        <f>+'[2] POS TRAZADORES POR IPS'!$EH$131+'[2] NO POS POR IPS'!$CH$131</f>
        <v>692</v>
      </c>
      <c r="X18" s="16">
        <f t="shared" si="9"/>
        <v>7.745690620102978</v>
      </c>
      <c r="Y18" s="24">
        <v>9100</v>
      </c>
      <c r="Z18" s="20">
        <f>+'[2] POS TRAZADORES POR IPS'!$DC$131+'[2] NO POS POR IPS'!$DE$131</f>
        <v>927</v>
      </c>
      <c r="AA18" s="16">
        <f t="shared" si="8"/>
        <v>10.186813186813186</v>
      </c>
    </row>
    <row r="19" spans="1:27" ht="19.5" customHeight="1">
      <c r="A19" s="17">
        <v>11</v>
      </c>
      <c r="B19" s="18" t="s">
        <v>32</v>
      </c>
      <c r="C19" s="19">
        <v>11333</v>
      </c>
      <c r="D19" s="20">
        <f>+'[2] POS TRAZADORES POR IPS'!$R$144+'[2] POS TRAZADORES POR IPS'!$AW$144+'[2] NO POS POR IPS'!$F$144+'[2] NO POS POR IPS'!$K$144</f>
        <v>842</v>
      </c>
      <c r="E19" s="21">
        <f t="shared" si="0"/>
        <v>7.4296302832436245</v>
      </c>
      <c r="F19" s="20">
        <f>+'[2] POS TRAZADORES POR IPS'!$BV$144+'[2] NO POS POR IPS'!$F$144+'[2] NO POS POR IPS'!$K$144</f>
        <v>803</v>
      </c>
      <c r="G19" s="21">
        <f t="shared" si="1"/>
        <v>7.085502514779846</v>
      </c>
      <c r="H19" s="20">
        <f>+'[2] POS TRAZADORES POR IPS'!$K$144</f>
        <v>502</v>
      </c>
      <c r="I19" s="21">
        <f t="shared" si="2"/>
        <v>4.4295420453542755</v>
      </c>
      <c r="J19" s="20">
        <f>+'[2] POS TRAZADORES POR IPS'!$BV$144+'[2] POS  OTRAS POR IPS'!$AA$144+'[2] NO POS POR IPS'!$K$144+'[2] NO POS POR IPS'!$CQ$144</f>
        <v>804</v>
      </c>
      <c r="K19" s="22">
        <f t="shared" si="3"/>
        <v>7.094326303714815</v>
      </c>
      <c r="L19" s="20">
        <f>+'[2] POS TRAZADORES POR IPS'!$BV$144+'[2] NO POS POR IPS'!$F$144+'[2] NO POS POR IPS'!$K$144</f>
        <v>803</v>
      </c>
      <c r="M19" s="23">
        <f t="shared" si="4"/>
        <v>7.085502514779846</v>
      </c>
      <c r="N19" s="20">
        <f>+'[2] POS TRAZADORES POR IPS'!$CA$144+'[2] POS TRAZADORES POR IPS'!$CC$144+'[2] POS TRAZADORES POR IPS'!$CE$144+'[2] POS TRAZADORES POR IPS'!$CH$144+'[2] POS TRAZADORES POR IPS'!$CK$144+'[2] POS TRAZADORES POR IPS'!$CN$144+'[2] NO POS POR IPS'!$GP$144+'[2] NO POS POR IPS'!$GS$144+'[2] NO POS POR IPS'!$GV$144+'[2] NO POS POR IPS'!$GY$144</f>
        <v>930</v>
      </c>
      <c r="O19" s="16">
        <f t="shared" si="5"/>
        <v>8.206123709520869</v>
      </c>
      <c r="P19" s="24">
        <v>11045</v>
      </c>
      <c r="Q19" s="20">
        <f>+'[2] POS TRAZADORES POR IPS'!$CY$144+'[2] NO POS POR IPS'!$DA$144</f>
        <v>911</v>
      </c>
      <c r="R19" s="21">
        <f t="shared" si="6"/>
        <v>8.248076052512449</v>
      </c>
      <c r="S19" s="20">
        <f>+'[2] POS TRAZADORES POR IPS'!$CU$144+'[2] NO POS POR IPS'!$GE$144</f>
        <v>925</v>
      </c>
      <c r="T19" s="22">
        <f t="shared" si="10"/>
        <v>8.374830239927569</v>
      </c>
      <c r="U19" s="20">
        <f>+'[2] POS TRAZADORES POR IPS'!$DP$144+'[2] NO POS POR IPS'!$DR$144</f>
        <v>1134</v>
      </c>
      <c r="V19" s="21">
        <f t="shared" si="7"/>
        <v>10.267089180624717</v>
      </c>
      <c r="W19" s="20">
        <f>+'[2] POS TRAZADORES POR IPS'!$EH$144+'[2] NO POS POR IPS'!$CH$144</f>
        <v>951</v>
      </c>
      <c r="X19" s="16">
        <f t="shared" si="9"/>
        <v>8.610230873698507</v>
      </c>
      <c r="Y19" s="24">
        <v>12800</v>
      </c>
      <c r="Z19" s="20">
        <f>+'[2] POS TRAZADORES POR IPS'!$DC$144+'[2] NO POS POR IPS'!$DE$144</f>
        <v>1066</v>
      </c>
      <c r="AA19" s="16">
        <f t="shared" si="8"/>
        <v>8.328125</v>
      </c>
    </row>
    <row r="20" spans="1:27" ht="19.5" customHeight="1">
      <c r="A20" s="17">
        <v>12</v>
      </c>
      <c r="B20" s="18" t="s">
        <v>33</v>
      </c>
      <c r="C20" s="19">
        <v>4862</v>
      </c>
      <c r="D20" s="20">
        <f>+'[2] POS TRAZADORES POR IPS'!$R$157+'[2] POS TRAZADORES POR IPS'!$AW$157+'[2] NO POS POR IPS'!$F$157+'[2] NO POS POR IPS'!$K$157</f>
        <v>321</v>
      </c>
      <c r="E20" s="21">
        <f t="shared" si="0"/>
        <v>6.602221308103661</v>
      </c>
      <c r="F20" s="20">
        <f>+'[2] POS TRAZADORES POR IPS'!$BV$157+'[2] NO POS POR IPS'!$F$157+'[2] NO POS POR IPS'!$K$157</f>
        <v>322</v>
      </c>
      <c r="G20" s="21">
        <f t="shared" si="1"/>
        <v>6.622788975730153</v>
      </c>
      <c r="H20" s="20">
        <f>+'[2] POS TRAZADORES POR IPS'!$K$157</f>
        <v>1066</v>
      </c>
      <c r="I20" s="21">
        <f t="shared" si="2"/>
        <v>21.925133689839573</v>
      </c>
      <c r="J20" s="20">
        <f>+'[2] POS TRAZADORES POR IPS'!$BV$157+'[2] POS  OTRAS POR IPS'!$AA$157+'[2] NO POS POR IPS'!$K$157+'[2] NO POS POR IPS'!$CQ$157</f>
        <v>322</v>
      </c>
      <c r="K20" s="22">
        <f t="shared" si="3"/>
        <v>6.622788975730153</v>
      </c>
      <c r="L20" s="20">
        <f>+'[2] POS TRAZADORES POR IPS'!$BV$157+'[2] NO POS POR IPS'!$F$157+'[2] NO POS POR IPS'!$K$157</f>
        <v>322</v>
      </c>
      <c r="M20" s="23">
        <f t="shared" si="4"/>
        <v>6.622788975730153</v>
      </c>
      <c r="N20" s="20">
        <f>+'[2] POS TRAZADORES POR IPS'!$CA$157+'[2] POS TRAZADORES POR IPS'!$CC$157+'[2] POS TRAZADORES POR IPS'!$CE$157+'[2] POS TRAZADORES POR IPS'!$CH$157+'[2] POS TRAZADORES POR IPS'!$CK$157+'[2] POS TRAZADORES POR IPS'!$CN$157+'[2] NO POS POR IPS'!$GP$157+'[2] NO POS POR IPS'!$GS$157+'[2] NO POS POR IPS'!$GV$157+'[2] NO POS POR IPS'!$GY$157</f>
        <v>341</v>
      </c>
      <c r="O20" s="16">
        <f t="shared" si="5"/>
        <v>7.013574660633484</v>
      </c>
      <c r="P20" s="24">
        <v>3751</v>
      </c>
      <c r="Q20" s="20">
        <f>+'[2] POS TRAZADORES POR IPS'!$CY$157+'[2] NO POS POR IPS'!$DA$157</f>
        <v>286</v>
      </c>
      <c r="R20" s="21">
        <f t="shared" si="6"/>
        <v>7.624633431085044</v>
      </c>
      <c r="S20" s="20">
        <f>+'[2] POS TRAZADORES POR IPS'!$CU$157+'[2] NO POS POR IPS'!$GE$157</f>
        <v>286</v>
      </c>
      <c r="T20" s="22">
        <f t="shared" si="10"/>
        <v>7.624633431085044</v>
      </c>
      <c r="U20" s="20">
        <f>+'[2] POS TRAZADORES POR IPS'!$DP$157+'[2] NO POS POR IPS'!$DR$157</f>
        <v>321</v>
      </c>
      <c r="V20" s="21">
        <f t="shared" si="7"/>
        <v>8.557717941882165</v>
      </c>
      <c r="W20" s="20">
        <f>+'[2] POS TRAZADORES POR IPS'!$EH$157+'[2] NO POS POR IPS'!$CH$157</f>
        <v>301</v>
      </c>
      <c r="X20" s="16">
        <f t="shared" si="9"/>
        <v>8.024526792855239</v>
      </c>
      <c r="Y20" s="24">
        <v>3500</v>
      </c>
      <c r="Z20" s="20">
        <f>+'[2] POS TRAZADORES POR IPS'!$DC$157+'[2] NO POS POR IPS'!$DE$157</f>
        <v>278</v>
      </c>
      <c r="AA20" s="16">
        <f t="shared" si="8"/>
        <v>7.942857142857143</v>
      </c>
    </row>
    <row r="21" spans="1:27" ht="19.5" customHeight="1">
      <c r="A21" s="17">
        <v>13</v>
      </c>
      <c r="B21" s="18" t="s">
        <v>34</v>
      </c>
      <c r="C21" s="19">
        <v>3542</v>
      </c>
      <c r="D21" s="20">
        <f>+'[2] POS TRAZADORES POR IPS'!$R$170+'[2] POS TRAZADORES POR IPS'!$AW$170+'[2] NO POS POR IPS'!$F$170+'[2] NO POS POR IPS'!$K$170</f>
        <v>196</v>
      </c>
      <c r="E21" s="21">
        <f t="shared" si="0"/>
        <v>5.533596837944664</v>
      </c>
      <c r="F21" s="20">
        <f>+'[2] POS TRAZADORES POR IPS'!$BV$170+'[2] NO POS POR IPS'!$F$170+'[2] NO POS POR IPS'!$K$170</f>
        <v>196</v>
      </c>
      <c r="G21" s="21">
        <f t="shared" si="1"/>
        <v>5.533596837944664</v>
      </c>
      <c r="H21" s="20">
        <f>+'[2] POS TRAZADORES POR IPS'!$K$170</f>
        <v>1747</v>
      </c>
      <c r="I21" s="21">
        <f t="shared" si="2"/>
        <v>49.32241671372106</v>
      </c>
      <c r="J21" s="20">
        <f>+'[2] POS TRAZADORES POR IPS'!$BV$170+'[2] POS  OTRAS POR IPS'!$AA$170+'[2] NO POS POR IPS'!$K$170+'[2] NO POS POR IPS'!$CQ$170</f>
        <v>196</v>
      </c>
      <c r="K21" s="22">
        <f t="shared" si="3"/>
        <v>5.533596837944664</v>
      </c>
      <c r="L21" s="20">
        <f>+'[2] POS TRAZADORES POR IPS'!$BV$170+'[2] NO POS POR IPS'!$F$170+'[2] NO POS POR IPS'!$K$170</f>
        <v>196</v>
      </c>
      <c r="M21" s="23">
        <f t="shared" si="4"/>
        <v>5.533596837944664</v>
      </c>
      <c r="N21" s="20">
        <f>+'[2] POS TRAZADORES POR IPS'!$CA$170+'[2] POS TRAZADORES POR IPS'!$CC$170+'[2] POS TRAZADORES POR IPS'!$CE$170+'[2] POS TRAZADORES POR IPS'!$CH$170+'[2] POS TRAZADORES POR IPS'!$CK$170+'[2] POS TRAZADORES POR IPS'!$CN$170+'[2] NO POS POR IPS'!$GP$170+'[2] NO POS POR IPS'!$GS$170+'[2] NO POS POR IPS'!$GV$170+'[2] NO POS POR IPS'!$GY$170</f>
        <v>247</v>
      </c>
      <c r="O21" s="16">
        <f t="shared" si="5"/>
        <v>6.973461321287409</v>
      </c>
      <c r="P21" s="24">
        <v>2736</v>
      </c>
      <c r="Q21" s="20">
        <f>+'[2] POS TRAZADORES POR IPS'!$CY$170+'[2] NO POS POR IPS'!$DA$170</f>
        <v>203</v>
      </c>
      <c r="R21" s="21">
        <f t="shared" si="6"/>
        <v>7.419590643274854</v>
      </c>
      <c r="S21" s="20">
        <f>+'[2] POS TRAZADORES POR IPS'!$CU$170+'[2] NO POS POR IPS'!$GE$170</f>
        <v>205</v>
      </c>
      <c r="T21" s="22">
        <f t="shared" si="10"/>
        <v>7.492690058479532</v>
      </c>
      <c r="U21" s="20">
        <f>+'[2] POS TRAZADORES POR IPS'!$DP$170+'[2] NO POS POR IPS'!$DR$170</f>
        <v>227</v>
      </c>
      <c r="V21" s="21">
        <f t="shared" si="7"/>
        <v>8.296783625730994</v>
      </c>
      <c r="W21" s="20">
        <f>+'[2] POS TRAZADORES POR IPS'!$EH$170+'[2] NO POS POR IPS'!$CH$170</f>
        <v>223</v>
      </c>
      <c r="X21" s="16">
        <f t="shared" si="9"/>
        <v>8.150584795321638</v>
      </c>
      <c r="Y21" s="24">
        <v>3048</v>
      </c>
      <c r="Z21" s="20">
        <f>+'[2] POS TRAZADORES POR IPS'!$DC$170+'[2] NO POS POR IPS'!$DE$170</f>
        <v>266</v>
      </c>
      <c r="AA21" s="16">
        <f t="shared" si="8"/>
        <v>8.727034120734908</v>
      </c>
    </row>
    <row r="22" spans="1:27" ht="19.5" customHeight="1">
      <c r="A22" s="17">
        <v>14</v>
      </c>
      <c r="B22" s="18" t="s">
        <v>35</v>
      </c>
      <c r="C22" s="19">
        <v>1189</v>
      </c>
      <c r="D22" s="20">
        <f>+'[2] POS TRAZADORES POR IPS'!$R$183+'[2] POS TRAZADORES POR IPS'!$AW$183+'[2] NO POS POR IPS'!$F$183+'[2] NO POS POR IPS'!$K$183</f>
        <v>67</v>
      </c>
      <c r="E22" s="21">
        <f t="shared" si="0"/>
        <v>5.634987384356602</v>
      </c>
      <c r="F22" s="20">
        <f>+'[2] POS TRAZADORES POR IPS'!$BV$183+'[2] NO POS POR IPS'!$F$183+'[2] NO POS POR IPS'!$K$183</f>
        <v>67</v>
      </c>
      <c r="G22" s="21">
        <f t="shared" si="1"/>
        <v>5.634987384356602</v>
      </c>
      <c r="H22" s="20">
        <f>+'[2] POS TRAZADORES POR IPS'!$K$183</f>
        <v>632</v>
      </c>
      <c r="I22" s="21">
        <f t="shared" si="2"/>
        <v>53.153910849453325</v>
      </c>
      <c r="J22" s="20">
        <f>+'[2] POS TRAZADORES POR IPS'!$BV$183+'[2] POS  OTRAS POR IPS'!$AA$183+'[2] NO POS POR IPS'!$K$183+'[2] NO POS POR IPS'!$CQ$183</f>
        <v>58</v>
      </c>
      <c r="K22" s="22">
        <f t="shared" si="3"/>
        <v>4.878048780487805</v>
      </c>
      <c r="L22" s="20">
        <f>+'[2] POS TRAZADORES POR IPS'!$BV$183+'[2] NO POS POR IPS'!$F$183+'[2] NO POS POR IPS'!$K$183</f>
        <v>67</v>
      </c>
      <c r="M22" s="23">
        <f t="shared" si="4"/>
        <v>5.634987384356602</v>
      </c>
      <c r="N22" s="20">
        <f>+'[2] POS TRAZADORES POR IPS'!$CA$183+'[2] POS TRAZADORES POR IPS'!$CC$183+'[2] POS TRAZADORES POR IPS'!$CE$183+'[2] POS TRAZADORES POR IPS'!$CH$183+'[2] POS TRAZADORES POR IPS'!$CK$183+'[2] POS TRAZADORES POR IPS'!$CN$183+'[2] NO POS POR IPS'!$GP$183+'[2] NO POS POR IPS'!$GS$183+'[2] NO POS POR IPS'!$GV$183+'[2] NO POS POR IPS'!$GY$183</f>
        <v>90</v>
      </c>
      <c r="O22" s="16">
        <f t="shared" si="5"/>
        <v>7.569386038687973</v>
      </c>
      <c r="P22" s="24">
        <v>1086</v>
      </c>
      <c r="Q22" s="20">
        <f>+'[2] POS TRAZADORES POR IPS'!$CY$183+'[2] NO POS POR IPS'!$DA$183</f>
        <v>79</v>
      </c>
      <c r="R22" s="21">
        <f t="shared" si="6"/>
        <v>7.274401473296501</v>
      </c>
      <c r="S22" s="20">
        <f>+'[2] POS TRAZADORES POR IPS'!$CU$183+'[2] NO POS POR IPS'!$GE$183</f>
        <v>80</v>
      </c>
      <c r="T22" s="22">
        <f t="shared" si="10"/>
        <v>7.366482504604051</v>
      </c>
      <c r="U22" s="20">
        <f>+'[2] POS TRAZADORES POR IPS'!$DP$183+'[2] NO POS POR IPS'!$DR$183</f>
        <v>81</v>
      </c>
      <c r="V22" s="21">
        <f t="shared" si="7"/>
        <v>7.458563535911602</v>
      </c>
      <c r="W22" s="20">
        <f>+'[2] POS TRAZADORES POR IPS'!$EH$183+'[2] NO POS POR IPS'!$CH$183</f>
        <v>84</v>
      </c>
      <c r="X22" s="16">
        <f t="shared" si="9"/>
        <v>7.734806629834254</v>
      </c>
      <c r="Y22" s="24">
        <v>1169</v>
      </c>
      <c r="Z22" s="20">
        <f>+'[2] POS TRAZADORES POR IPS'!$DC$183+'[2] NO POS POR IPS'!$DE$183</f>
        <v>69</v>
      </c>
      <c r="AA22" s="16">
        <f t="shared" si="8"/>
        <v>5.902480752780154</v>
      </c>
    </row>
    <row r="23" spans="1:27" ht="19.5" customHeight="1">
      <c r="A23" s="17">
        <v>15</v>
      </c>
      <c r="B23" s="18" t="s">
        <v>36</v>
      </c>
      <c r="C23" s="19">
        <v>3100</v>
      </c>
      <c r="D23" s="20">
        <f>+'[2] POS TRAZADORES POR IPS'!$R$196+'[2] POS TRAZADORES POR IPS'!$AW$196+'[2] NO POS POR IPS'!$F$196+'[2] NO POS POR IPS'!$K$196</f>
        <v>289</v>
      </c>
      <c r="E23" s="21">
        <f t="shared" si="0"/>
        <v>9.32258064516129</v>
      </c>
      <c r="F23" s="20">
        <f>+'[2] POS TRAZADORES POR IPS'!$BV$196+'[2] NO POS POR IPS'!$F$196+'[2] NO POS POR IPS'!$K$196</f>
        <v>289</v>
      </c>
      <c r="G23" s="21">
        <f t="shared" si="1"/>
        <v>9.32258064516129</v>
      </c>
      <c r="H23" s="20">
        <f>+'[2] POS TRAZADORES POR IPS'!$K$196</f>
        <v>20</v>
      </c>
      <c r="I23" s="21">
        <f t="shared" si="2"/>
        <v>0.6451612903225806</v>
      </c>
      <c r="J23" s="20">
        <f>+'[2] POS TRAZADORES POR IPS'!$BV$196+'[2] POS  OTRAS POR IPS'!$AA$196+'[2] NO POS POR IPS'!$K$196+'[2] NO POS POR IPS'!$CQ$196</f>
        <v>289</v>
      </c>
      <c r="K23" s="22">
        <f t="shared" si="3"/>
        <v>9.32258064516129</v>
      </c>
      <c r="L23" s="20">
        <f>+'[2] POS TRAZADORES POR IPS'!$BV$196+'[2] NO POS POR IPS'!$F$196+'[2] NO POS POR IPS'!$K$196</f>
        <v>289</v>
      </c>
      <c r="M23" s="23">
        <f t="shared" si="4"/>
        <v>9.32258064516129</v>
      </c>
      <c r="N23" s="20">
        <f>+'[2] POS TRAZADORES POR IPS'!$CA$196+'[2] POS TRAZADORES POR IPS'!$CC$196+'[2] POS TRAZADORES POR IPS'!$CE$196+'[2] POS TRAZADORES POR IPS'!$CH$196+'[2] POS TRAZADORES POR IPS'!$CK$196+'[2] POS TRAZADORES POR IPS'!$CN$196+'[2] NO POS POR IPS'!$GP$196+'[2] NO POS POR IPS'!$GS$196+'[2] NO POS POR IPS'!$GV$196+'[2] NO POS POR IPS'!$GY$196</f>
        <v>365</v>
      </c>
      <c r="O23" s="16">
        <f t="shared" si="5"/>
        <v>11.774193548387096</v>
      </c>
      <c r="P23" s="24">
        <v>3100</v>
      </c>
      <c r="Q23" s="20">
        <f>+'[2] POS TRAZADORES POR IPS'!$CY$196+'[2] NO POS POR IPS'!$DA$196</f>
        <v>286</v>
      </c>
      <c r="R23" s="21">
        <f t="shared" si="6"/>
        <v>9.225806451612904</v>
      </c>
      <c r="S23" s="20">
        <f>+'[2] POS TRAZADORES POR IPS'!$CU$196+'[2] NO POS POR IPS'!$GE$196</f>
        <v>286</v>
      </c>
      <c r="T23" s="22">
        <f t="shared" si="10"/>
        <v>9.225806451612904</v>
      </c>
      <c r="U23" s="20">
        <f>+'[2] POS TRAZADORES POR IPS'!$DP$196+'[2] NO POS POR IPS'!$DR$196</f>
        <v>300</v>
      </c>
      <c r="V23" s="21">
        <f t="shared" si="7"/>
        <v>9.67741935483871</v>
      </c>
      <c r="W23" s="20">
        <f>+'[2] POS TRAZADORES POR IPS'!$EH$196+'[2] NO POS POR IPS'!$CH$196</f>
        <v>295</v>
      </c>
      <c r="X23" s="16">
        <f t="shared" si="9"/>
        <v>9.516129032258064</v>
      </c>
      <c r="Y23" s="24">
        <v>2800</v>
      </c>
      <c r="Z23" s="20">
        <f>+'[2] POS TRAZADORES POR IPS'!$DC$196+'[2] NO POS POR IPS'!$DE$196</f>
        <v>409</v>
      </c>
      <c r="AA23" s="16">
        <f t="shared" si="8"/>
        <v>14.607142857142858</v>
      </c>
    </row>
    <row r="24" spans="1:27" ht="19.5" customHeight="1">
      <c r="A24" s="17">
        <v>16</v>
      </c>
      <c r="B24" s="18" t="s">
        <v>37</v>
      </c>
      <c r="C24" s="19">
        <v>5711</v>
      </c>
      <c r="D24" s="20">
        <f>+'[2] POS TRAZADORES POR IPS'!$R$209+'[2] POS TRAZADORES POR IPS'!$AW$209+'[2] NO POS POR IPS'!$F$209+'[2] NO POS POR IPS'!$K$209</f>
        <v>445</v>
      </c>
      <c r="E24" s="21">
        <f t="shared" si="0"/>
        <v>7.791980388723516</v>
      </c>
      <c r="F24" s="20">
        <f>+'[2] POS TRAZADORES POR IPS'!$BV$209+'[2] NO POS POR IPS'!$F$209+'[2] NO POS POR IPS'!$K$209</f>
        <v>445</v>
      </c>
      <c r="G24" s="21">
        <f t="shared" si="1"/>
        <v>7.791980388723516</v>
      </c>
      <c r="H24" s="20">
        <f>+'[2] POS TRAZADORES POR IPS'!$K$209</f>
        <v>379</v>
      </c>
      <c r="I24" s="21">
        <f t="shared" si="2"/>
        <v>6.636315881631939</v>
      </c>
      <c r="J24" s="20">
        <f>+'[2] POS TRAZADORES POR IPS'!$BV$209+'[2] POS  OTRAS POR IPS'!$AA$209+'[2] NO POS POR IPS'!$K$209+'[2] NO POS POR IPS'!$CQ$209</f>
        <v>446</v>
      </c>
      <c r="K24" s="22">
        <f t="shared" si="3"/>
        <v>7.8094904570127825</v>
      </c>
      <c r="L24" s="20">
        <f>+'[2] POS TRAZADORES POR IPS'!$BV$209+'[2] NO POS POR IPS'!$F$209+'[2] NO POS POR IPS'!$K$209</f>
        <v>445</v>
      </c>
      <c r="M24" s="23">
        <f t="shared" si="4"/>
        <v>7.791980388723516</v>
      </c>
      <c r="N24" s="20">
        <f>+'[2] POS TRAZADORES POR IPS'!$CA$209+'[2] POS TRAZADORES POR IPS'!$CC$209+'[2] POS TRAZADORES POR IPS'!$CE$209+'[2] POS TRAZADORES POR IPS'!$CH$209+'[2] POS TRAZADORES POR IPS'!$CK$209+'[2] POS TRAZADORES POR IPS'!$CN$209+'[2] NO POS POR IPS'!$GP$209+'[2] NO POS POR IPS'!$GS$209+'[2] NO POS POR IPS'!$GV$209+'[2] NO POS POR IPS'!$GY$209</f>
        <v>548</v>
      </c>
      <c r="O24" s="16">
        <f t="shared" si="5"/>
        <v>9.595517422517949</v>
      </c>
      <c r="P24" s="24">
        <v>5528</v>
      </c>
      <c r="Q24" s="20">
        <f>+'[2] POS TRAZADORES POR IPS'!$CY$209+'[2] NO POS POR IPS'!$DA$209</f>
        <v>425</v>
      </c>
      <c r="R24" s="21">
        <f t="shared" si="6"/>
        <v>7.688133140376267</v>
      </c>
      <c r="S24" s="20">
        <f>+'[2] POS TRAZADORES POR IPS'!$CU$209+'[2] NO POS POR IPS'!$GE$209</f>
        <v>423</v>
      </c>
      <c r="T24" s="22">
        <f t="shared" si="10"/>
        <v>7.651953690303907</v>
      </c>
      <c r="U24" s="20">
        <f>+'[2] POS TRAZADORES POR IPS'!$DP$209+'[2] NO POS POR IPS'!$DR$209</f>
        <v>484</v>
      </c>
      <c r="V24" s="21">
        <f t="shared" si="7"/>
        <v>8.755426917510853</v>
      </c>
      <c r="W24" s="20">
        <f>+'[2] POS TRAZADORES POR IPS'!$EH$209+'[2] NO POS POR IPS'!$CH$209</f>
        <v>435</v>
      </c>
      <c r="X24" s="16">
        <f t="shared" si="9"/>
        <v>7.869030390738061</v>
      </c>
      <c r="Y24" s="24">
        <v>5400</v>
      </c>
      <c r="Z24" s="20">
        <f>+'[2] POS TRAZADORES POR IPS'!$DC$209+'[2] NO POS POR IPS'!$DE$209</f>
        <v>509</v>
      </c>
      <c r="AA24" s="16">
        <f t="shared" si="8"/>
        <v>9.425925925925926</v>
      </c>
    </row>
    <row r="25" spans="1:27" ht="19.5" customHeight="1">
      <c r="A25" s="17">
        <v>17</v>
      </c>
      <c r="B25" s="18" t="s">
        <v>38</v>
      </c>
      <c r="C25" s="19">
        <v>149</v>
      </c>
      <c r="D25" s="20">
        <f>+'[2] POS TRAZADORES POR IPS'!$R$222+'[2] POS TRAZADORES POR IPS'!$AW$222</f>
        <v>18</v>
      </c>
      <c r="E25" s="21">
        <f t="shared" si="0"/>
        <v>12.080536912751677</v>
      </c>
      <c r="F25" s="20">
        <f>+'[2] POS TRAZADORES POR IPS'!$BV$222</f>
        <v>18</v>
      </c>
      <c r="G25" s="21">
        <f t="shared" si="1"/>
        <v>12.080536912751677</v>
      </c>
      <c r="H25" s="20">
        <f>+'[2] POS TRAZADORES POR IPS'!$K$222</f>
        <v>2</v>
      </c>
      <c r="I25" s="21">
        <f t="shared" si="2"/>
        <v>1.342281879194631</v>
      </c>
      <c r="J25" s="20">
        <f>+'[2] POS TRAZADORES POR IPS'!$BV$222+'[2] POS  OTRAS POR IPS'!$AA$222+'[2] NO POS POR IPS'!$CQ$222</f>
        <v>18</v>
      </c>
      <c r="K25" s="22">
        <f t="shared" si="3"/>
        <v>12.080536912751677</v>
      </c>
      <c r="L25" s="20">
        <f>+'[2] POS TRAZADORES POR IPS'!$BV$222</f>
        <v>18</v>
      </c>
      <c r="M25" s="23">
        <f t="shared" si="4"/>
        <v>12.080536912751677</v>
      </c>
      <c r="N25" s="20">
        <f>+'[2] POS TRAZADORES POR IPS'!$CA$222+'[2] POS TRAZADORES POR IPS'!$CC$222+'[2] POS TRAZADORES POR IPS'!$CE$222+'[2] POS TRAZADORES POR IPS'!$CH$222+'[2] POS TRAZADORES POR IPS'!$CK$222+'[2] POS TRAZADORES POR IPS'!$CN$222+'[2] NO POS POR IPS'!$GP$222+'[2] NO POS POR IPS'!$GS$222+'[2] NO POS POR IPS'!$GV$222+'[2] NO POS POR IPS'!$GY$222</f>
        <v>5</v>
      </c>
      <c r="O25" s="16">
        <f t="shared" si="5"/>
        <v>3.3557046979865772</v>
      </c>
      <c r="P25" s="24">
        <v>172</v>
      </c>
      <c r="Q25" s="20">
        <f>+'[2] POS TRAZADORES POR IPS'!$CY$222</f>
        <v>11</v>
      </c>
      <c r="R25" s="21">
        <f t="shared" si="6"/>
        <v>6.395348837209302</v>
      </c>
      <c r="S25" s="20">
        <f>+'[2] POS TRAZADORES POR IPS'!$CU$222</f>
        <v>11</v>
      </c>
      <c r="T25" s="22">
        <f t="shared" si="10"/>
        <v>6.395348837209302</v>
      </c>
      <c r="U25" s="20">
        <f>+'[2] POS TRAZADORES POR IPS'!$DP$222</f>
        <v>12</v>
      </c>
      <c r="V25" s="21">
        <f t="shared" si="7"/>
        <v>6.976744186046512</v>
      </c>
      <c r="W25" s="20">
        <f>+'[2] POS TRAZADORES POR IPS'!$EH$222</f>
        <v>11</v>
      </c>
      <c r="X25" s="16">
        <f t="shared" si="9"/>
        <v>6.395348837209302</v>
      </c>
      <c r="Y25" s="24">
        <v>300</v>
      </c>
      <c r="Z25" s="20">
        <f>+'[2] POS TRAZADORES POR IPS'!$DC$222</f>
        <v>16</v>
      </c>
      <c r="AA25" s="16">
        <f t="shared" si="8"/>
        <v>5.333333333333333</v>
      </c>
    </row>
    <row r="26" spans="1:27" ht="19.5" customHeight="1">
      <c r="A26" s="17">
        <v>18</v>
      </c>
      <c r="B26" s="18" t="s">
        <v>39</v>
      </c>
      <c r="C26" s="19">
        <v>7475</v>
      </c>
      <c r="D26" s="20">
        <f>+'[2] POS TRAZADORES POR IPS'!$R$235+'[2] POS TRAZADORES POR IPS'!$AW$235+'[2] NO POS POR IPS'!$F$235+'[2] NO POS POR IPS'!$K$235</f>
        <v>587</v>
      </c>
      <c r="E26" s="21">
        <f t="shared" si="0"/>
        <v>7.852842809364549</v>
      </c>
      <c r="F26" s="20">
        <f>+'[2] POS TRAZADORES POR IPS'!$BV$235+'[2] NO POS POR IPS'!$F$235+'[2] NO POS POR IPS'!$K$235</f>
        <v>588</v>
      </c>
      <c r="G26" s="21">
        <f t="shared" si="1"/>
        <v>7.866220735785953</v>
      </c>
      <c r="H26" s="20">
        <f>+'[2] POS TRAZADORES POR IPS'!$K$235</f>
        <v>354</v>
      </c>
      <c r="I26" s="21">
        <f t="shared" si="2"/>
        <v>4.735785953177258</v>
      </c>
      <c r="J26" s="20">
        <f>+'[2] POS TRAZADORES POR IPS'!$BV$235+'[2] NO POS POR IPS'!$K$235+'[2] POS  OTRAS POR IPS'!$AA$235+'[2] NO POS POR IPS'!$CQ$235</f>
        <v>588</v>
      </c>
      <c r="K26" s="22">
        <f t="shared" si="3"/>
        <v>7.866220735785953</v>
      </c>
      <c r="L26" s="20">
        <f>+'[2] POS TRAZADORES POR IPS'!$BV$235+'[2] NO POS POR IPS'!$F$235+'[2] NO POS POR IPS'!$K$235</f>
        <v>588</v>
      </c>
      <c r="M26" s="23">
        <f t="shared" si="4"/>
        <v>7.866220735785953</v>
      </c>
      <c r="N26" s="20">
        <f>+'[2] POS TRAZADORES POR IPS'!$CA$235+'[2] POS TRAZADORES POR IPS'!$CC$235+'[2] POS TRAZADORES POR IPS'!$CE$235+'[2] POS TRAZADORES POR IPS'!$CH$235+'[2] POS TRAZADORES POR IPS'!$CK$235+'[2] POS TRAZADORES POR IPS'!$CN$235+'[2] NO POS POR IPS'!$GP$235+'[2] NO POS POR IPS'!$GS$235+'[2] NO POS POR IPS'!$GV$235+'[2] NO POS POR IPS'!$GY$235</f>
        <v>615</v>
      </c>
      <c r="O26" s="16">
        <f t="shared" si="5"/>
        <v>8.22742474916388</v>
      </c>
      <c r="P26" s="24">
        <v>7298</v>
      </c>
      <c r="Q26" s="20">
        <f>+'[2] POS TRAZADORES POR IPS'!$CY$235+'[2] NO POS POR IPS'!$DA$235</f>
        <v>567</v>
      </c>
      <c r="R26" s="21">
        <f t="shared" si="6"/>
        <v>7.7692518498218694</v>
      </c>
      <c r="S26" s="20">
        <f>+'[2] POS TRAZADORES POR IPS'!$CU$235+'[2] NO POS POR IPS'!$GE$235</f>
        <v>571</v>
      </c>
      <c r="T26" s="22">
        <f t="shared" si="10"/>
        <v>7.824061386681283</v>
      </c>
      <c r="U26" s="20">
        <f>+'[2] POS TRAZADORES POR IPS'!$DP$235+'[2] NO POS POR IPS'!$DR$235</f>
        <v>642</v>
      </c>
      <c r="V26" s="21">
        <f t="shared" si="7"/>
        <v>8.796930665935873</v>
      </c>
      <c r="W26" s="20">
        <f>+'[2] POS TRAZADORES POR IPS'!$EH$235+'[2] NO POS POR IPS'!$CH$235</f>
        <v>578</v>
      </c>
      <c r="X26" s="16">
        <f t="shared" si="9"/>
        <v>7.919978076185256</v>
      </c>
      <c r="Y26" s="24">
        <v>7500</v>
      </c>
      <c r="Z26" s="20">
        <f>+'[2] POS TRAZADORES POR IPS'!$DC$235+'[2] NO POS POR IPS'!$DE$235</f>
        <v>713</v>
      </c>
      <c r="AA26" s="16">
        <f t="shared" si="8"/>
        <v>9.506666666666666</v>
      </c>
    </row>
    <row r="27" spans="1:27" ht="19.5" customHeight="1">
      <c r="A27" s="17">
        <v>19</v>
      </c>
      <c r="B27" s="18" t="s">
        <v>40</v>
      </c>
      <c r="C27" s="19">
        <v>11352</v>
      </c>
      <c r="D27" s="20">
        <f>+'[2] POS TRAZADORES POR IPS'!$R$248+'[2] POS TRAZADORES POR IPS'!$AW$248</f>
        <v>911</v>
      </c>
      <c r="E27" s="21">
        <f t="shared" si="0"/>
        <v>8.025017618040874</v>
      </c>
      <c r="F27" s="20">
        <f>+'[2] POS TRAZADORES POR IPS'!$BV$248</f>
        <v>911</v>
      </c>
      <c r="G27" s="21">
        <f t="shared" si="1"/>
        <v>8.025017618040874</v>
      </c>
      <c r="H27" s="20">
        <f>+'[2] POS TRAZADORES POR IPS'!$K$248</f>
        <v>568</v>
      </c>
      <c r="I27" s="21">
        <f t="shared" si="2"/>
        <v>5.003523608174771</v>
      </c>
      <c r="J27" s="20">
        <f>+'[2] POS TRAZADORES POR IPS'!$BV$248+'[2] POS  OTRAS POR IPS'!$AA$248+'[2] NO POS POR IPS'!$CQ$248</f>
        <v>911</v>
      </c>
      <c r="K27" s="22">
        <f t="shared" si="3"/>
        <v>8.025017618040874</v>
      </c>
      <c r="L27" s="20">
        <f>+'[2] POS TRAZADORES POR IPS'!$BV$248</f>
        <v>911</v>
      </c>
      <c r="M27" s="23">
        <f t="shared" si="4"/>
        <v>8.025017618040874</v>
      </c>
      <c r="N27" s="20">
        <f>+'[2] POS TRAZADORES POR IPS'!$CA$248+'[2] POS TRAZADORES POR IPS'!$CC$248+'[2] POS TRAZADORES POR IPS'!$CE$248+'[2] POS TRAZADORES POR IPS'!$CH$248+'[2] POS TRAZADORES POR IPS'!$CK$248+'[2] POS TRAZADORES POR IPS'!$CN$248+'[2] NO POS POR IPS'!$GP$248+'[2] NO POS POR IPS'!$GS$248+'[2] NO POS POR IPS'!$GV$248+'[2] NO POS POR IPS'!$GY$248</f>
        <v>1038</v>
      </c>
      <c r="O27" s="16">
        <f t="shared" si="5"/>
        <v>9.143763213530656</v>
      </c>
      <c r="P27" s="24">
        <v>12001</v>
      </c>
      <c r="Q27" s="20">
        <f>+'[2] POS TRAZADORES POR IPS'!$CY$248</f>
        <v>978</v>
      </c>
      <c r="R27" s="21">
        <f t="shared" si="6"/>
        <v>8.14932088992584</v>
      </c>
      <c r="S27" s="20">
        <f>+'[2] POS TRAZADORES POR IPS'!$CU$248</f>
        <v>981</v>
      </c>
      <c r="T27" s="22">
        <f t="shared" si="10"/>
        <v>8.174318806766102</v>
      </c>
      <c r="U27" s="20">
        <f>+'[2] POS TRAZADORES POR IPS'!$DP$248</f>
        <v>1188</v>
      </c>
      <c r="V27" s="21">
        <f t="shared" si="7"/>
        <v>9.899175068744272</v>
      </c>
      <c r="W27" s="20">
        <f>+'[2] POS TRAZADORES POR IPS'!$EH$248</f>
        <v>1007</v>
      </c>
      <c r="X27" s="16">
        <f t="shared" si="9"/>
        <v>8.390967419381719</v>
      </c>
      <c r="Y27" s="24">
        <v>12500</v>
      </c>
      <c r="Z27" s="20">
        <f>+'[2] POS TRAZADORES POR IPS'!$DC$248</f>
        <v>1114</v>
      </c>
      <c r="AA27" s="16">
        <f t="shared" si="8"/>
        <v>8.912</v>
      </c>
    </row>
    <row r="28" spans="1:27" ht="19.5" customHeight="1">
      <c r="A28" s="17">
        <v>20</v>
      </c>
      <c r="B28" s="18" t="s">
        <v>41</v>
      </c>
      <c r="C28" s="19">
        <v>57</v>
      </c>
      <c r="D28" s="25">
        <f>+'[2] POS TRAZADORES POR IPS'!$R$261+'[2] POS TRAZADORES POR IPS'!$AW$261</f>
        <v>2</v>
      </c>
      <c r="E28" s="21">
        <f t="shared" si="0"/>
        <v>3.508771929824561</v>
      </c>
      <c r="F28" s="25">
        <f>+'[2] POS TRAZADORES POR IPS'!$BV$261</f>
        <v>2</v>
      </c>
      <c r="G28" s="21">
        <f t="shared" si="1"/>
        <v>3.508771929824561</v>
      </c>
      <c r="H28" s="25">
        <f>+'[2] POS TRAZADORES POR IPS'!$K$261</f>
        <v>0</v>
      </c>
      <c r="I28" s="21">
        <f t="shared" si="2"/>
        <v>0</v>
      </c>
      <c r="J28" s="25">
        <f>+'[2] POS TRAZADORES POR IPS'!$BV$261+'[2] POS  OTRAS POR IPS'!$AA$261+'[2] NO POS POR IPS'!$CQ$261</f>
        <v>2</v>
      </c>
      <c r="K28" s="22">
        <f t="shared" si="3"/>
        <v>3.508771929824561</v>
      </c>
      <c r="L28" s="25">
        <f>+'[2] POS TRAZADORES POR IPS'!$BV$261</f>
        <v>2</v>
      </c>
      <c r="M28" s="23">
        <f t="shared" si="4"/>
        <v>3.508771929824561</v>
      </c>
      <c r="N28" s="25">
        <f>+'[2] POS TRAZADORES POR IPS'!$CA$261+'[2] POS TRAZADORES POR IPS'!$CC$261+'[2] POS TRAZADORES POR IPS'!$CE$261+'[2] POS TRAZADORES POR IPS'!$CH$261+'[2] POS TRAZADORES POR IPS'!$CK$261+'[2] POS TRAZADORES POR IPS'!$CN$261+'[2] NO POS POR IPS'!$GP$261+'[2] NO POS POR IPS'!$GS$261+'[2] NO POS POR IPS'!$GV$261+'[2] NO POS POR IPS'!$GY$261</f>
        <v>1</v>
      </c>
      <c r="O28" s="16">
        <f t="shared" si="5"/>
        <v>1.7543859649122806</v>
      </c>
      <c r="P28" s="24">
        <v>65</v>
      </c>
      <c r="Q28" s="25">
        <f>+'[2] POS TRAZADORES POR IPS'!$CY$261</f>
        <v>7</v>
      </c>
      <c r="R28" s="21">
        <f t="shared" si="6"/>
        <v>10.76923076923077</v>
      </c>
      <c r="S28" s="25">
        <f>+'[2] POS TRAZADORES POR IPS'!$CU$261</f>
        <v>7</v>
      </c>
      <c r="T28" s="22">
        <f t="shared" si="10"/>
        <v>10.76923076923077</v>
      </c>
      <c r="U28" s="25">
        <f>+'[2] POS TRAZADORES POR IPS'!$DP$261</f>
        <v>8</v>
      </c>
      <c r="V28" s="21">
        <f t="shared" si="7"/>
        <v>12.307692307692308</v>
      </c>
      <c r="W28" s="25">
        <f>+'[2] POS TRAZADORES POR IPS'!$EH$261</f>
        <v>7</v>
      </c>
      <c r="X28" s="26">
        <f t="shared" si="9"/>
        <v>10.76923076923077</v>
      </c>
      <c r="Y28" s="24">
        <v>100</v>
      </c>
      <c r="Z28" s="25">
        <f>+'[2] POS TRAZADORES POR IPS'!$DC$261</f>
        <v>6</v>
      </c>
      <c r="AA28" s="16">
        <f t="shared" si="8"/>
        <v>6</v>
      </c>
    </row>
    <row r="29" spans="1:27" s="29" customFormat="1" ht="19.5" customHeight="1">
      <c r="A29" s="75"/>
      <c r="B29" s="76" t="s">
        <v>42</v>
      </c>
      <c r="C29" s="77">
        <f>SUM(C9:C28)</f>
        <v>121477</v>
      </c>
      <c r="D29" s="78">
        <f>SUM(D9:D28)</f>
        <v>9501</v>
      </c>
      <c r="E29" s="79">
        <f t="shared" si="0"/>
        <v>7.821233649168155</v>
      </c>
      <c r="F29" s="80">
        <f>SUM(F9:F28)</f>
        <v>9463</v>
      </c>
      <c r="G29" s="79">
        <f t="shared" si="1"/>
        <v>7.789952007375882</v>
      </c>
      <c r="H29" s="80">
        <f>SUM(H9:H28)</f>
        <v>9660</v>
      </c>
      <c r="I29" s="79">
        <f t="shared" si="2"/>
        <v>7.952122624035826</v>
      </c>
      <c r="J29" s="80">
        <f>SUM(J9:J28)</f>
        <v>9452</v>
      </c>
      <c r="K29" s="79">
        <f t="shared" si="3"/>
        <v>7.780896795278118</v>
      </c>
      <c r="L29" s="80">
        <f>SUM(L9:L28)</f>
        <v>9463</v>
      </c>
      <c r="M29" s="79">
        <f t="shared" si="4"/>
        <v>7.789952007375882</v>
      </c>
      <c r="N29" s="80">
        <f>SUM(N9:N28)</f>
        <v>10595</v>
      </c>
      <c r="O29" s="79">
        <f t="shared" si="5"/>
        <v>8.721815652345711</v>
      </c>
      <c r="P29" s="81">
        <f>SUM(P9:P28)</f>
        <v>120626</v>
      </c>
      <c r="Q29" s="78">
        <f>SUM(Q9:Q28)</f>
        <v>9717</v>
      </c>
      <c r="R29" s="79">
        <f t="shared" si="6"/>
        <v>8.055477260292143</v>
      </c>
      <c r="S29" s="78">
        <f>SUM(S9:S28)</f>
        <v>9748</v>
      </c>
      <c r="T29" s="79">
        <f>+S29*100/P29</f>
        <v>8.081176529106495</v>
      </c>
      <c r="U29" s="78">
        <f>SUM(U9:U28)</f>
        <v>11022</v>
      </c>
      <c r="V29" s="79">
        <f t="shared" si="7"/>
        <v>9.13733357650921</v>
      </c>
      <c r="W29" s="77">
        <f>SUM(W9:W28)</f>
        <v>10067</v>
      </c>
      <c r="X29" s="82">
        <f>+W29*100/P29</f>
        <v>8.345630295292889</v>
      </c>
      <c r="Y29" s="81">
        <f>SUM(Y9:Y28)</f>
        <v>118833</v>
      </c>
      <c r="Z29" s="78">
        <f>SUM(Z9:Z28)</f>
        <v>11732</v>
      </c>
      <c r="AA29" s="79">
        <f t="shared" si="8"/>
        <v>9.872678464736227</v>
      </c>
    </row>
    <row r="30" ht="16.5" customHeight="1">
      <c r="A30" s="30" t="s">
        <v>43</v>
      </c>
    </row>
    <row r="31" ht="16.5" customHeight="1">
      <c r="A31" s="30" t="s">
        <v>44</v>
      </c>
    </row>
    <row r="32" spans="1:26" s="42" customFormat="1" ht="16.5" customHeight="1" hidden="1">
      <c r="A32" s="31"/>
      <c r="D32" s="43">
        <f>+'[1] POS TRAZADORES POR IPS'!$R$274+'[1] POS TRAZADORES POR IPS'!$AW$274+'[1] NO POS POR IPS'!$F$274+'[1] NO POS POR IPS'!$K$274</f>
        <v>8864</v>
      </c>
      <c r="F32" s="44">
        <f>+'[1] POS TRAZADORES POR IPS'!$BV$274+'[1] NO POS POR IPS'!$F$274+'[1] NO POS POR IPS'!$K$274</f>
        <v>8863</v>
      </c>
      <c r="H32" s="44">
        <f>+'[1] POS TRAZADORES POR IPS'!$K$274</f>
        <v>9409</v>
      </c>
      <c r="J32" s="44">
        <f>+'[1] POS TRAZADORES POR IPS'!$BV$274+'[1] POS  OTRAS POR IPS'!$AA$274+'[1] NO POS POR IPS'!$K$274</f>
        <v>8847</v>
      </c>
      <c r="L32" s="44">
        <f>+'[1] POS TRAZADORES POR IPS'!$BV$274+'[1] NO POS POR IPS'!$F$274+'[1] NO POS POR IPS'!$K$274</f>
        <v>8863</v>
      </c>
      <c r="N32" s="44">
        <f>+'[1] POS TRAZADORES POR IPS'!$CB$274+'[1] POS TRAZADORES POR IPS'!$CD$274+'[1] POS TRAZADORES POR IPS'!$CG$274+'[1] POS TRAZADORES POR IPS'!$CJ$274+'[1] POS TRAZADORES POR IPS'!$CM$274+'[1] NO POS POR IPS'!$GO$274+'[1] NO POS POR IPS'!$GR$274+'[1] NO POS POR IPS'!$GU$274+'[1] NO POS POR IPS'!$GX$274</f>
        <v>9717</v>
      </c>
      <c r="Q32" s="44">
        <f>+'[1] POS TRAZADORES POR IPS'!$CX$274+'[1] NO POS POR IPS'!$DA$274</f>
        <v>9936</v>
      </c>
      <c r="S32" s="44">
        <f>+'[1] POS TRAZADORES POR IPS'!$CT$274+'[1] NO POS POR IPS'!$GE$274</f>
        <v>10117</v>
      </c>
      <c r="U32" s="44">
        <f>+'[1] POS TRAZADORES POR IPS'!$DO$274+'[1] NO POS POR IPS'!$DR$274</f>
        <v>11266</v>
      </c>
      <c r="W32" s="44">
        <f>+'[1] POS TRAZADORES POR IPS'!$EG$274+'[1] NO POS POR IPS'!$CH$274</f>
        <v>10349</v>
      </c>
      <c r="Z32" s="44">
        <f>+'[1] POS TRAZADORES POR IPS'!$DB$274+'[1] NO POS POR IPS'!$DE$274</f>
        <v>11259</v>
      </c>
    </row>
    <row r="33" spans="1:26" s="64" customFormat="1" ht="16.5" customHeight="1" hidden="1">
      <c r="A33" s="63"/>
      <c r="D33" s="64">
        <f>+'[2] POS TRAZADORES POR IPS'!$R$274+'[2] POS TRAZADORES POR IPS'!$AW$274+'[2] NO POS POR IPS'!$F$274+'[2] NO POS POR IPS'!$K$274</f>
        <v>9501</v>
      </c>
      <c r="F33" s="64">
        <f>+'[2] POS TRAZADORES POR IPS'!$BV$274+'[2] NO POS POR IPS'!$F$274+'[2] NO POS POR IPS'!$K$274</f>
        <v>9463</v>
      </c>
      <c r="H33" s="64">
        <f>+'[2] POS TRAZADORES POR IPS'!$K$274</f>
        <v>9660</v>
      </c>
      <c r="J33" s="64">
        <f>+'[2] POS TRAZADORES POR IPS'!$BV$274+'[2] POS  OTRAS POR IPS'!$AA$274+'[2] NO POS POR IPS'!$K$274+'[2] NO POS POR IPS'!$CQ$274</f>
        <v>9452</v>
      </c>
      <c r="L33" s="64">
        <f>+'[2] POS TRAZADORES POR IPS'!$BV$274+'[2] NO POS POR IPS'!$F$274+'[2] NO POS POR IPS'!$K$274</f>
        <v>9463</v>
      </c>
      <c r="N33" s="64">
        <f>+'[2] POS TRAZADORES POR IPS'!$CA$274+'[2] POS TRAZADORES POR IPS'!$CC$274+'[2] POS TRAZADORES POR IPS'!$CE$274+'[2] POS TRAZADORES POR IPS'!$CH$274+'[2] POS TRAZADORES POR IPS'!$CK$274+'[2] POS TRAZADORES POR IPS'!$CN$274+'[2] NO POS POR IPS'!$GP$274+'[2] NO POS POR IPS'!$GS$274+'[2] NO POS POR IPS'!$GV$274+'[2] NO POS POR IPS'!$GY$274</f>
        <v>10595</v>
      </c>
      <c r="Q33" s="64">
        <f>+'[2] POS TRAZADORES POR IPS'!$CY$274+'[2] NO POS POR IPS'!$DA$274</f>
        <v>9717</v>
      </c>
      <c r="S33" s="64">
        <f>+'[2] POS TRAZADORES POR IPS'!$CU$274+'[2] NO POS POR IPS'!$GE$274</f>
        <v>9748</v>
      </c>
      <c r="U33" s="64">
        <f>+'[2] NO POS POR IPS'!$DR$274+'[2] POS TRAZADORES POR IPS'!$DP$274</f>
        <v>11022</v>
      </c>
      <c r="W33" s="64">
        <f>+'[2] POS TRAZADORES POR IPS'!$EH$274+'[2] NO POS POR IPS'!$CH$274</f>
        <v>10067</v>
      </c>
      <c r="Z33" s="64">
        <f>+'[2] POS TRAZADORES POR IPS'!$DC$274+'[2] NO POS POR IPS'!$DE$274</f>
        <v>11732</v>
      </c>
    </row>
    <row r="34" ht="16.5" customHeight="1">
      <c r="Z34" s="45"/>
    </row>
  </sheetData>
  <sheetProtection/>
  <mergeCells count="18">
    <mergeCell ref="Y6:Y8"/>
    <mergeCell ref="W7:X7"/>
    <mergeCell ref="U7:V7"/>
    <mergeCell ref="A6:B8"/>
    <mergeCell ref="C6:C8"/>
    <mergeCell ref="D6:O6"/>
    <mergeCell ref="P6:P8"/>
    <mergeCell ref="Q6:X6"/>
    <mergeCell ref="Z7:AA7"/>
    <mergeCell ref="Z6:AA6"/>
    <mergeCell ref="D7:E7"/>
    <mergeCell ref="F7:G7"/>
    <mergeCell ref="H7:I7"/>
    <mergeCell ref="J7:K7"/>
    <mergeCell ref="L7:M7"/>
    <mergeCell ref="N7:O7"/>
    <mergeCell ref="Q7:R7"/>
    <mergeCell ref="S7:T7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23"/>
  <sheetViews>
    <sheetView showGridLines="0" zoomScalePageLayoutView="0" workbookViewId="0" topLeftCell="A1">
      <selection activeCell="D12" sqref="D12"/>
    </sheetView>
  </sheetViews>
  <sheetFormatPr defaultColWidth="14.57421875" defaultRowHeight="24.75" customHeight="1"/>
  <cols>
    <col min="1" max="1" width="21.140625" style="48" customWidth="1"/>
    <col min="2" max="2" width="12.421875" style="48" customWidth="1"/>
    <col min="3" max="3" width="8.7109375" style="48" customWidth="1"/>
    <col min="4" max="4" width="11.28125" style="48" customWidth="1"/>
    <col min="5" max="5" width="10.00390625" style="48" customWidth="1"/>
    <col min="6" max="16384" width="14.57421875" style="48" customWidth="1"/>
  </cols>
  <sheetData>
    <row r="1" spans="1:5" ht="18.75" customHeight="1">
      <c r="A1" s="46" t="s">
        <v>0</v>
      </c>
      <c r="B1" s="47"/>
      <c r="C1" s="47"/>
      <c r="D1" s="47"/>
      <c r="E1" s="47"/>
    </row>
    <row r="2" spans="1:5" ht="18.75" customHeight="1">
      <c r="A2" s="49" t="s">
        <v>1</v>
      </c>
      <c r="B2" s="47"/>
      <c r="C2" s="47"/>
      <c r="D2" s="47"/>
      <c r="E2" s="47"/>
    </row>
    <row r="3" spans="1:5" ht="18.75" customHeight="1">
      <c r="A3" s="49" t="s">
        <v>56</v>
      </c>
      <c r="B3" s="50"/>
      <c r="C3" s="50"/>
      <c r="D3" s="50"/>
      <c r="E3" s="50"/>
    </row>
    <row r="4" spans="1:5" ht="18.75" customHeight="1">
      <c r="A4" s="62" t="s">
        <v>85</v>
      </c>
      <c r="B4" s="50"/>
      <c r="C4" s="50"/>
      <c r="D4" s="50"/>
      <c r="E4" s="50"/>
    </row>
    <row r="5" ht="18.75" customHeight="1"/>
    <row r="6" spans="1:5" s="51" customFormat="1" ht="31.5" customHeight="1">
      <c r="A6" s="86" t="s">
        <v>47</v>
      </c>
      <c r="B6" s="87" t="s">
        <v>48</v>
      </c>
      <c r="C6" s="87" t="s">
        <v>21</v>
      </c>
      <c r="D6" s="86" t="s">
        <v>57</v>
      </c>
      <c r="E6" s="87" t="s">
        <v>21</v>
      </c>
    </row>
    <row r="7" spans="1:10" ht="24.75" customHeight="1">
      <c r="A7" s="85" t="s">
        <v>49</v>
      </c>
      <c r="B7" s="52">
        <f>+'COMP-ENERO MARZO BOGOTA'!D8</f>
        <v>29006</v>
      </c>
      <c r="C7" s="53">
        <f>+'COMP-ENERO MARZO BOGOTA'!E8</f>
        <v>23.87777110070219</v>
      </c>
      <c r="D7" s="53">
        <f>8.3*3</f>
        <v>24.900000000000002</v>
      </c>
      <c r="E7" s="53">
        <f>+D7-C7</f>
        <v>1.0222288992978115</v>
      </c>
      <c r="F7" s="54"/>
      <c r="G7" s="54"/>
      <c r="H7" s="56"/>
      <c r="I7" s="56"/>
      <c r="J7" s="56"/>
    </row>
    <row r="8" spans="1:10" ht="24.75" customHeight="1">
      <c r="A8" s="85" t="s">
        <v>50</v>
      </c>
      <c r="B8" s="52">
        <f>+'COMP-ENERO MARZO BOGOTA'!D9</f>
        <v>28972</v>
      </c>
      <c r="C8" s="53">
        <f>+'COMP-ENERO MARZO BOGOTA'!E9</f>
        <v>23.849782263309105</v>
      </c>
      <c r="D8" s="53">
        <f aca="true" t="shared" si="0" ref="D8:D17">8.3*3</f>
        <v>24.900000000000002</v>
      </c>
      <c r="E8" s="53">
        <f aca="true" t="shared" si="1" ref="E8:E17">+D8-C8</f>
        <v>1.0502177366908967</v>
      </c>
      <c r="F8" s="54"/>
      <c r="G8" s="56"/>
      <c r="H8" s="56"/>
      <c r="I8" s="56"/>
      <c r="J8" s="56"/>
    </row>
    <row r="9" spans="1:10" ht="24.75" customHeight="1">
      <c r="A9" s="85" t="s">
        <v>51</v>
      </c>
      <c r="B9" s="52">
        <f>+'COMP-ENERO MARZO BOGOTA'!D10</f>
        <v>28273</v>
      </c>
      <c r="C9" s="53">
        <f>+'COMP-ENERO MARZO BOGOTA'!E10</f>
        <v>23.27436469455123</v>
      </c>
      <c r="D9" s="53">
        <f t="shared" si="0"/>
        <v>24.900000000000002</v>
      </c>
      <c r="E9" s="53">
        <f t="shared" si="1"/>
        <v>1.625635305448771</v>
      </c>
      <c r="F9" s="54"/>
      <c r="G9" s="56"/>
      <c r="H9" s="56"/>
      <c r="I9" s="56"/>
      <c r="J9" s="56"/>
    </row>
    <row r="10" spans="1:10" ht="24.75" customHeight="1">
      <c r="A10" s="85" t="s">
        <v>52</v>
      </c>
      <c r="B10" s="52">
        <f>+'COMP-ENERO MARZO BOGOTA'!D11</f>
        <v>28910</v>
      </c>
      <c r="C10" s="53">
        <f>+'COMP-ENERO MARZO BOGOTA'!E11</f>
        <v>23.79874379512171</v>
      </c>
      <c r="D10" s="53">
        <f t="shared" si="0"/>
        <v>24.900000000000002</v>
      </c>
      <c r="E10" s="53">
        <f t="shared" si="1"/>
        <v>1.1012562048782932</v>
      </c>
      <c r="F10" s="54"/>
      <c r="G10" s="56"/>
      <c r="H10" s="56"/>
      <c r="I10" s="56"/>
      <c r="J10" s="56"/>
    </row>
    <row r="11" spans="1:10" ht="24.75" customHeight="1">
      <c r="A11" s="85" t="s">
        <v>14</v>
      </c>
      <c r="B11" s="52">
        <f>+'COMP-ENERO MARZO BOGOTA'!D12</f>
        <v>28972</v>
      </c>
      <c r="C11" s="53">
        <f>+'COMP-ENERO MARZO BOGOTA'!E12</f>
        <v>23.849782263309105</v>
      </c>
      <c r="D11" s="53">
        <f t="shared" si="0"/>
        <v>24.900000000000002</v>
      </c>
      <c r="E11" s="53">
        <f t="shared" si="1"/>
        <v>1.0502177366908967</v>
      </c>
      <c r="F11" s="54"/>
      <c r="G11" s="56"/>
      <c r="H11" s="56"/>
      <c r="I11" s="56"/>
      <c r="J11" s="56"/>
    </row>
    <row r="12" spans="1:10" ht="24.75" customHeight="1">
      <c r="A12" s="85" t="s">
        <v>15</v>
      </c>
      <c r="B12" s="52">
        <f>+'COMP-ENERO MARZO BOGOTA'!D13</f>
        <v>29418</v>
      </c>
      <c r="C12" s="53">
        <f>+'COMP-ENERO MARZO BOGOTA'!E13</f>
        <v>24.21692995381842</v>
      </c>
      <c r="D12" s="53">
        <f t="shared" si="0"/>
        <v>24.900000000000002</v>
      </c>
      <c r="E12" s="53">
        <f t="shared" si="1"/>
        <v>0.6830700461815837</v>
      </c>
      <c r="F12" s="54"/>
      <c r="G12" s="56"/>
      <c r="H12" s="56"/>
      <c r="I12" s="56"/>
      <c r="J12" s="56"/>
    </row>
    <row r="13" spans="1:10" ht="24.75" customHeight="1">
      <c r="A13" s="85" t="s">
        <v>53</v>
      </c>
      <c r="B13" s="52">
        <f>+'COMP-ENERO MARZO BOGOTA'!D14</f>
        <v>24967</v>
      </c>
      <c r="C13" s="53">
        <f>+'COMP-ENERO MARZO BOGOTA'!E14</f>
        <v>20.697859499610367</v>
      </c>
      <c r="D13" s="53">
        <f t="shared" si="0"/>
        <v>24.900000000000002</v>
      </c>
      <c r="E13" s="53">
        <f t="shared" si="1"/>
        <v>4.2021405003896355</v>
      </c>
      <c r="F13" s="54"/>
      <c r="G13" s="56"/>
      <c r="H13" s="56"/>
      <c r="I13" s="56"/>
      <c r="J13" s="56"/>
    </row>
    <row r="14" spans="1:10" ht="24.75" customHeight="1">
      <c r="A14" s="85" t="s">
        <v>17</v>
      </c>
      <c r="B14" s="52">
        <f>+'COMP-ENERO MARZO BOGOTA'!D15</f>
        <v>24978</v>
      </c>
      <c r="C14" s="53">
        <f>+'COMP-ENERO MARZO BOGOTA'!E15</f>
        <v>20.706978594996105</v>
      </c>
      <c r="D14" s="53">
        <f t="shared" si="0"/>
        <v>24.900000000000002</v>
      </c>
      <c r="E14" s="53">
        <f t="shared" si="1"/>
        <v>4.193021405003897</v>
      </c>
      <c r="F14" s="54"/>
      <c r="G14" s="56"/>
      <c r="H14" s="56"/>
      <c r="I14" s="56"/>
      <c r="J14" s="56"/>
    </row>
    <row r="15" spans="1:10" ht="24.75" customHeight="1">
      <c r="A15" s="85" t="s">
        <v>18</v>
      </c>
      <c r="B15" s="52">
        <f>+'COMP-ENERO MARZO BOGOTA'!D16</f>
        <v>27337</v>
      </c>
      <c r="C15" s="53">
        <f>+'COMP-ENERO MARZO BOGOTA'!E16</f>
        <v>22.662610050901133</v>
      </c>
      <c r="D15" s="53">
        <f t="shared" si="0"/>
        <v>24.900000000000002</v>
      </c>
      <c r="E15" s="53">
        <f t="shared" si="1"/>
        <v>2.237389949098869</v>
      </c>
      <c r="F15" s="54"/>
      <c r="G15" s="56"/>
      <c r="H15" s="56"/>
      <c r="I15" s="56"/>
      <c r="J15" s="56"/>
    </row>
    <row r="16" spans="1:10" ht="24.75" customHeight="1">
      <c r="A16" s="85" t="s">
        <v>19</v>
      </c>
      <c r="B16" s="52">
        <f>+'COMP-ENERO MARZO BOGOTA'!D17</f>
        <v>25943</v>
      </c>
      <c r="C16" s="53">
        <f>+'COMP-ENERO MARZO BOGOTA'!E17</f>
        <v>21.506971962926734</v>
      </c>
      <c r="D16" s="53">
        <f t="shared" si="0"/>
        <v>24.900000000000002</v>
      </c>
      <c r="E16" s="53">
        <f t="shared" si="1"/>
        <v>3.393028037073268</v>
      </c>
      <c r="F16" s="54"/>
      <c r="G16" s="56"/>
      <c r="H16" s="56"/>
      <c r="I16" s="56"/>
      <c r="J16" s="56"/>
    </row>
    <row r="17" spans="1:10" ht="24.75" customHeight="1">
      <c r="A17" s="85" t="s">
        <v>58</v>
      </c>
      <c r="B17" s="52">
        <f>+'COMP-ENERO MARZO BOGOTA'!D18</f>
        <v>24603</v>
      </c>
      <c r="C17" s="53">
        <f>+'COMP-ENERO MARZO BOGOTA'!E18</f>
        <v>20.72180577781521</v>
      </c>
      <c r="D17" s="53">
        <f t="shared" si="0"/>
        <v>24.900000000000002</v>
      </c>
      <c r="E17" s="53">
        <f t="shared" si="1"/>
        <v>4.178194222184793</v>
      </c>
      <c r="F17" s="54"/>
      <c r="G17" s="56"/>
      <c r="H17" s="56"/>
      <c r="I17" s="56"/>
      <c r="J17" s="56"/>
    </row>
    <row r="18" ht="15" customHeight="1">
      <c r="A18" s="57" t="s">
        <v>55</v>
      </c>
    </row>
    <row r="19" spans="1:6" ht="12" customHeight="1">
      <c r="A19" s="31" t="s">
        <v>87</v>
      </c>
      <c r="B19" s="59"/>
      <c r="C19" s="59"/>
      <c r="D19" s="59"/>
      <c r="E19" s="59"/>
      <c r="F19" s="60"/>
    </row>
    <row r="20" ht="14.25" customHeight="1">
      <c r="A20" s="61"/>
    </row>
    <row r="21" ht="14.25" customHeight="1">
      <c r="A21" s="61"/>
    </row>
    <row r="22" ht="14.25" customHeight="1">
      <c r="A22" s="61"/>
    </row>
    <row r="23" ht="14.25" customHeight="1">
      <c r="A23" s="61"/>
    </row>
  </sheetData>
  <sheetProtection/>
  <printOptions horizontalCentered="1" verticalCentered="1"/>
  <pageMargins left="0.75" right="0.75" top="1" bottom="1" header="0" footer="0"/>
  <pageSetup horizontalDpi="300" verticalDpi="300" orientation="portrait" scale="10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A33"/>
  <sheetViews>
    <sheetView showGridLines="0" zoomScale="90" zoomScaleNormal="90" zoomScalePageLayoutView="0" workbookViewId="0" topLeftCell="A1">
      <pane xSplit="3" ySplit="8" topLeftCell="D9" activePane="bottomRight" state="frozen"/>
      <selection pane="topLeft" activeCell="I22" sqref="I22"/>
      <selection pane="topRight" activeCell="I22" sqref="I22"/>
      <selection pane="bottomLeft" activeCell="I22" sqref="I22"/>
      <selection pane="bottomRight" activeCell="I22" sqref="I22"/>
    </sheetView>
  </sheetViews>
  <sheetFormatPr defaultColWidth="11.421875" defaultRowHeight="16.5" customHeight="1"/>
  <cols>
    <col min="1" max="1" width="3.00390625" style="2" customWidth="1"/>
    <col min="2" max="2" width="19.7109375" style="2" customWidth="1"/>
    <col min="3" max="3" width="11.140625" style="2" customWidth="1"/>
    <col min="4" max="4" width="9.140625" style="2" customWidth="1"/>
    <col min="5" max="5" width="8.7109375" style="2" customWidth="1"/>
    <col min="6" max="6" width="8.57421875" style="2" customWidth="1"/>
    <col min="7" max="7" width="8.7109375" style="2" customWidth="1"/>
    <col min="8" max="8" width="8.8515625" style="2" customWidth="1"/>
    <col min="9" max="15" width="8.7109375" style="2" customWidth="1"/>
    <col min="16" max="16" width="10.8515625" style="2" customWidth="1"/>
    <col min="17" max="22" width="8.7109375" style="2" customWidth="1"/>
    <col min="23" max="23" width="9.140625" style="2" customWidth="1"/>
    <col min="24" max="24" width="8.57421875" style="2" customWidth="1"/>
    <col min="25" max="25" width="11.421875" style="2" customWidth="1"/>
    <col min="26" max="27" width="9.140625" style="2" customWidth="1"/>
    <col min="28" max="16384" width="11.421875" style="2" customWidth="1"/>
  </cols>
  <sheetData>
    <row r="1" spans="1:22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7.25" customHeight="1">
      <c r="A4" s="5" t="s">
        <v>90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0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7" ht="16.5" customHeight="1">
      <c r="A6" s="111" t="s">
        <v>3</v>
      </c>
      <c r="B6" s="112"/>
      <c r="C6" s="117" t="s">
        <v>4</v>
      </c>
      <c r="D6" s="99" t="s">
        <v>5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P6" s="107" t="s">
        <v>6</v>
      </c>
      <c r="Q6" s="105" t="s">
        <v>7</v>
      </c>
      <c r="R6" s="102"/>
      <c r="S6" s="102"/>
      <c r="T6" s="102"/>
      <c r="U6" s="102"/>
      <c r="V6" s="102"/>
      <c r="W6" s="102"/>
      <c r="X6" s="106"/>
      <c r="Y6" s="107" t="s">
        <v>8</v>
      </c>
      <c r="Z6" s="105" t="s">
        <v>9</v>
      </c>
      <c r="AA6" s="106"/>
    </row>
    <row r="7" spans="1:27" ht="21" customHeight="1">
      <c r="A7" s="113"/>
      <c r="B7" s="114"/>
      <c r="C7" s="118"/>
      <c r="D7" s="103" t="s">
        <v>10</v>
      </c>
      <c r="E7" s="104"/>
      <c r="F7" s="103" t="s">
        <v>11</v>
      </c>
      <c r="G7" s="104"/>
      <c r="H7" s="103" t="s">
        <v>12</v>
      </c>
      <c r="I7" s="104"/>
      <c r="J7" s="103" t="s">
        <v>13</v>
      </c>
      <c r="K7" s="104"/>
      <c r="L7" s="103" t="s">
        <v>14</v>
      </c>
      <c r="M7" s="104"/>
      <c r="N7" s="103" t="s">
        <v>15</v>
      </c>
      <c r="O7" s="104"/>
      <c r="P7" s="108"/>
      <c r="Q7" s="103" t="s">
        <v>16</v>
      </c>
      <c r="R7" s="104"/>
      <c r="S7" s="103" t="s">
        <v>17</v>
      </c>
      <c r="T7" s="104"/>
      <c r="U7" s="103" t="s">
        <v>18</v>
      </c>
      <c r="V7" s="104"/>
      <c r="W7" s="103" t="s">
        <v>19</v>
      </c>
      <c r="X7" s="110"/>
      <c r="Y7" s="108"/>
      <c r="Z7" s="103" t="s">
        <v>16</v>
      </c>
      <c r="AA7" s="104"/>
    </row>
    <row r="8" spans="1:27" ht="24" customHeight="1">
      <c r="A8" s="115"/>
      <c r="B8" s="116"/>
      <c r="C8" s="119"/>
      <c r="D8" s="72" t="s">
        <v>20</v>
      </c>
      <c r="E8" s="73" t="s">
        <v>21</v>
      </c>
      <c r="F8" s="72" t="s">
        <v>20</v>
      </c>
      <c r="G8" s="73" t="s">
        <v>21</v>
      </c>
      <c r="H8" s="72" t="s">
        <v>20</v>
      </c>
      <c r="I8" s="73" t="s">
        <v>21</v>
      </c>
      <c r="J8" s="72" t="s">
        <v>20</v>
      </c>
      <c r="K8" s="73" t="s">
        <v>21</v>
      </c>
      <c r="L8" s="72" t="s">
        <v>20</v>
      </c>
      <c r="M8" s="73" t="s">
        <v>21</v>
      </c>
      <c r="N8" s="72" t="s">
        <v>20</v>
      </c>
      <c r="O8" s="73" t="s">
        <v>21</v>
      </c>
      <c r="P8" s="109"/>
      <c r="Q8" s="72" t="s">
        <v>20</v>
      </c>
      <c r="R8" s="73" t="s">
        <v>21</v>
      </c>
      <c r="S8" s="72" t="s">
        <v>20</v>
      </c>
      <c r="T8" s="73" t="s">
        <v>21</v>
      </c>
      <c r="U8" s="72" t="s">
        <v>20</v>
      </c>
      <c r="V8" s="73" t="s">
        <v>21</v>
      </c>
      <c r="W8" s="72" t="s">
        <v>20</v>
      </c>
      <c r="X8" s="74" t="s">
        <v>21</v>
      </c>
      <c r="Y8" s="109"/>
      <c r="Z8" s="72" t="s">
        <v>20</v>
      </c>
      <c r="AA8" s="73" t="s">
        <v>21</v>
      </c>
    </row>
    <row r="9" spans="1:27" ht="19.5" customHeight="1">
      <c r="A9" s="7">
        <v>1</v>
      </c>
      <c r="B9" s="8" t="s">
        <v>22</v>
      </c>
      <c r="C9" s="9">
        <v>5773</v>
      </c>
      <c r="D9" s="10">
        <f>+'ABRIL-METAS'!D9</f>
        <v>963</v>
      </c>
      <c r="E9" s="11">
        <f aca="true" t="shared" si="0" ref="E9:E29">+D9*100/C9</f>
        <v>16.681101680235578</v>
      </c>
      <c r="F9" s="10">
        <f>+'ABRIL-METAS'!F9</f>
        <v>961</v>
      </c>
      <c r="G9" s="11">
        <f aca="true" t="shared" si="1" ref="G9:G29">+F9*100/C9</f>
        <v>16.64645764767019</v>
      </c>
      <c r="H9" s="10">
        <f>+'ABRIL-METAS'!H9</f>
        <v>756</v>
      </c>
      <c r="I9" s="11">
        <f aca="true" t="shared" si="2" ref="I9:I29">+H9*100/C9</f>
        <v>13.095444309717651</v>
      </c>
      <c r="J9" s="10">
        <f>+'ABRIL-METAS'!J9</f>
        <v>950</v>
      </c>
      <c r="K9" s="12">
        <f aca="true" t="shared" si="3" ref="K9:K29">+J9*100/C9</f>
        <v>16.45591546856054</v>
      </c>
      <c r="L9" s="10">
        <f>+'ABRIL-METAS'!L9</f>
        <v>961</v>
      </c>
      <c r="M9" s="13">
        <f aca="true" t="shared" si="4" ref="M9:M29">+L9*100/C9</f>
        <v>16.64645764767019</v>
      </c>
      <c r="N9" s="10">
        <f>+'ABRIL-METAS'!N9</f>
        <v>1014</v>
      </c>
      <c r="O9" s="14">
        <f aca="true" t="shared" si="5" ref="O9:O29">+N9*100/C9</f>
        <v>17.56452451065304</v>
      </c>
      <c r="P9" s="15">
        <v>5772</v>
      </c>
      <c r="Q9" s="10">
        <f>+'ABRIL-METAS'!Q9</f>
        <v>773</v>
      </c>
      <c r="R9" s="11">
        <f aca="true" t="shared" si="6" ref="R9:R29">+Q9*100/P9</f>
        <v>13.392238392238392</v>
      </c>
      <c r="S9" s="10">
        <f>+'ABRIL-METAS'!S9</f>
        <v>740</v>
      </c>
      <c r="T9" s="12">
        <f>+S9*100/P9</f>
        <v>12.820512820512821</v>
      </c>
      <c r="U9" s="10">
        <f>+'ABRIL-METAS'!U9</f>
        <v>721</v>
      </c>
      <c r="V9" s="11">
        <f aca="true" t="shared" si="7" ref="V9:V29">+U9*100/P9</f>
        <v>12.491337491337491</v>
      </c>
      <c r="W9" s="10">
        <f>+'ABRIL-METAS'!W9</f>
        <v>777</v>
      </c>
      <c r="X9" s="16">
        <f>+W9*100/P9</f>
        <v>13.461538461538462</v>
      </c>
      <c r="Y9" s="15">
        <v>5817</v>
      </c>
      <c r="Z9" s="10">
        <f>+'ABRIL-METAS'!Z9</f>
        <v>592</v>
      </c>
      <c r="AA9" s="14">
        <f aca="true" t="shared" si="8" ref="AA9:AA29">+Z9*100/Y9</f>
        <v>10.177067216778408</v>
      </c>
    </row>
    <row r="10" spans="1:27" ht="19.5" customHeight="1">
      <c r="A10" s="17">
        <v>2</v>
      </c>
      <c r="B10" s="18" t="s">
        <v>23</v>
      </c>
      <c r="C10" s="19">
        <v>1257</v>
      </c>
      <c r="D10" s="20">
        <f>+'ABRIL-METAS'!D10</f>
        <v>907</v>
      </c>
      <c r="E10" s="21">
        <f t="shared" si="0"/>
        <v>72.15592680986475</v>
      </c>
      <c r="F10" s="20">
        <f>+'ABRIL-METAS'!F10</f>
        <v>911</v>
      </c>
      <c r="G10" s="21">
        <f t="shared" si="1"/>
        <v>72.47414478918058</v>
      </c>
      <c r="H10" s="20">
        <f>+'ABRIL-METAS'!H10</f>
        <v>935</v>
      </c>
      <c r="I10" s="21">
        <f t="shared" si="2"/>
        <v>74.38345266507558</v>
      </c>
      <c r="J10" s="20">
        <f>+'ABRIL-METAS'!J10</f>
        <v>908</v>
      </c>
      <c r="K10" s="22">
        <f t="shared" si="3"/>
        <v>72.23548130469372</v>
      </c>
      <c r="L10" s="20">
        <f>+'ABRIL-METAS'!L10</f>
        <v>911</v>
      </c>
      <c r="M10" s="23">
        <f t="shared" si="4"/>
        <v>72.47414478918058</v>
      </c>
      <c r="N10" s="20">
        <f>+'ABRIL-METAS'!N10</f>
        <v>955</v>
      </c>
      <c r="O10" s="16">
        <f t="shared" si="5"/>
        <v>75.97454256165473</v>
      </c>
      <c r="P10" s="24">
        <v>1240</v>
      </c>
      <c r="Q10" s="20">
        <f>+'ABRIL-METAS'!Q10</f>
        <v>630</v>
      </c>
      <c r="R10" s="21">
        <f t="shared" si="6"/>
        <v>50.806451612903224</v>
      </c>
      <c r="S10" s="20">
        <f>+'ABRIL-METAS'!S10</f>
        <v>613</v>
      </c>
      <c r="T10" s="22">
        <f>+S10*100/P10</f>
        <v>49.435483870967744</v>
      </c>
      <c r="U10" s="20">
        <f>+'ABRIL-METAS'!U10</f>
        <v>608</v>
      </c>
      <c r="V10" s="21">
        <f t="shared" si="7"/>
        <v>49.03225806451613</v>
      </c>
      <c r="W10" s="20">
        <f>+'ABRIL-METAS'!W10</f>
        <v>638</v>
      </c>
      <c r="X10" s="16">
        <f aca="true" t="shared" si="9" ref="X10:X28">+W10*100/P10</f>
        <v>51.45161290322581</v>
      </c>
      <c r="Y10" s="24">
        <v>1133</v>
      </c>
      <c r="Z10" s="20">
        <f>+'ABRIL-METAS'!Z10</f>
        <v>461</v>
      </c>
      <c r="AA10" s="16">
        <f t="shared" si="8"/>
        <v>40.68843777581642</v>
      </c>
    </row>
    <row r="11" spans="1:27" ht="19.5" customHeight="1">
      <c r="A11" s="17">
        <v>3</v>
      </c>
      <c r="B11" s="18" t="s">
        <v>24</v>
      </c>
      <c r="C11" s="19">
        <v>1789</v>
      </c>
      <c r="D11" s="20">
        <f>+'ABRIL-METAS'!D11</f>
        <v>122</v>
      </c>
      <c r="E11" s="21">
        <f t="shared" si="0"/>
        <v>6.819452207937395</v>
      </c>
      <c r="F11" s="20">
        <f>+'ABRIL-METAS'!F11</f>
        <v>121</v>
      </c>
      <c r="G11" s="21">
        <f t="shared" si="1"/>
        <v>6.763555058692007</v>
      </c>
      <c r="H11" s="20">
        <f>+'ABRIL-METAS'!H11</f>
        <v>4</v>
      </c>
      <c r="I11" s="21">
        <f t="shared" si="2"/>
        <v>0.22358859698155395</v>
      </c>
      <c r="J11" s="20">
        <f>+'ABRIL-METAS'!J11</f>
        <v>121</v>
      </c>
      <c r="K11" s="22">
        <f t="shared" si="3"/>
        <v>6.763555058692007</v>
      </c>
      <c r="L11" s="20">
        <f>+'ABRIL-METAS'!L11</f>
        <v>121</v>
      </c>
      <c r="M11" s="23">
        <f t="shared" si="4"/>
        <v>6.763555058692007</v>
      </c>
      <c r="N11" s="20">
        <f>+'ABRIL-METAS'!N11</f>
        <v>127</v>
      </c>
      <c r="O11" s="16">
        <f t="shared" si="5"/>
        <v>7.098937954164338</v>
      </c>
      <c r="P11" s="24">
        <v>1747</v>
      </c>
      <c r="Q11" s="20">
        <f>+'ABRIL-METAS'!Q11</f>
        <v>99</v>
      </c>
      <c r="R11" s="21">
        <f t="shared" si="6"/>
        <v>5.666857469948483</v>
      </c>
      <c r="S11" s="20">
        <f>+'ABRIL-METAS'!S11</f>
        <v>98</v>
      </c>
      <c r="T11" s="22">
        <f aca="true" t="shared" si="10" ref="T11:T28">+S11*100/P11</f>
        <v>5.609616485403549</v>
      </c>
      <c r="U11" s="20">
        <f>+'ABRIL-METAS'!U11</f>
        <v>106</v>
      </c>
      <c r="V11" s="21">
        <f t="shared" si="7"/>
        <v>6.067544361763022</v>
      </c>
      <c r="W11" s="20">
        <f>+'ABRIL-METAS'!W11</f>
        <v>102</v>
      </c>
      <c r="X11" s="16">
        <f t="shared" si="9"/>
        <v>5.838580423583285</v>
      </c>
      <c r="Y11" s="24">
        <v>1666</v>
      </c>
      <c r="Z11" s="20">
        <f>+'ABRIL-METAS'!Z11</f>
        <v>112</v>
      </c>
      <c r="AA11" s="16">
        <f t="shared" si="8"/>
        <v>6.722689075630252</v>
      </c>
    </row>
    <row r="12" spans="1:27" ht="19.5" customHeight="1">
      <c r="A12" s="17">
        <v>4</v>
      </c>
      <c r="B12" s="18" t="s">
        <v>25</v>
      </c>
      <c r="C12" s="19">
        <v>7295</v>
      </c>
      <c r="D12" s="20">
        <f>+'ABRIL-METAS'!D12</f>
        <v>488</v>
      </c>
      <c r="E12" s="21">
        <f t="shared" si="0"/>
        <v>6.689513365318711</v>
      </c>
      <c r="F12" s="20">
        <f>+'ABRIL-METAS'!F12</f>
        <v>488</v>
      </c>
      <c r="G12" s="21">
        <f t="shared" si="1"/>
        <v>6.689513365318711</v>
      </c>
      <c r="H12" s="20">
        <f>+'ABRIL-METAS'!H12</f>
        <v>811</v>
      </c>
      <c r="I12" s="21">
        <f t="shared" si="2"/>
        <v>11.11720356408499</v>
      </c>
      <c r="J12" s="20">
        <f>+'ABRIL-METAS'!J12</f>
        <v>498</v>
      </c>
      <c r="K12" s="22">
        <f t="shared" si="3"/>
        <v>6.82659355723098</v>
      </c>
      <c r="L12" s="20">
        <f>+'ABRIL-METAS'!L12</f>
        <v>488</v>
      </c>
      <c r="M12" s="23">
        <f t="shared" si="4"/>
        <v>6.689513365318711</v>
      </c>
      <c r="N12" s="20">
        <f>+'ABRIL-METAS'!N12</f>
        <v>575</v>
      </c>
      <c r="O12" s="16">
        <f t="shared" si="5"/>
        <v>7.882111034955449</v>
      </c>
      <c r="P12" s="24">
        <v>7197</v>
      </c>
      <c r="Q12" s="20">
        <f>+'ABRIL-METAS'!Q12</f>
        <v>441</v>
      </c>
      <c r="R12" s="21">
        <f t="shared" si="6"/>
        <v>6.127553147144644</v>
      </c>
      <c r="S12" s="20">
        <f>+'ABRIL-METAS'!S12</f>
        <v>440</v>
      </c>
      <c r="T12" s="22">
        <f t="shared" si="10"/>
        <v>6.113658468806447</v>
      </c>
      <c r="U12" s="20">
        <f>+'ABRIL-METAS'!U12</f>
        <v>469</v>
      </c>
      <c r="V12" s="21">
        <f t="shared" si="7"/>
        <v>6.516604140614144</v>
      </c>
      <c r="W12" s="20">
        <f>+'ABRIL-METAS'!W12</f>
        <v>449</v>
      </c>
      <c r="X12" s="16">
        <f t="shared" si="9"/>
        <v>6.2387105738502155</v>
      </c>
      <c r="Y12" s="24">
        <v>7065</v>
      </c>
      <c r="Z12" s="20">
        <f>+'ABRIL-METAS'!Z12</f>
        <v>449</v>
      </c>
      <c r="AA12" s="16">
        <f t="shared" si="8"/>
        <v>6.355272469922151</v>
      </c>
    </row>
    <row r="13" spans="1:27" ht="19.5" customHeight="1">
      <c r="A13" s="17">
        <v>5</v>
      </c>
      <c r="B13" s="18" t="s">
        <v>26</v>
      </c>
      <c r="C13" s="19">
        <v>8291</v>
      </c>
      <c r="D13" s="20">
        <f>+'ABRIL-METAS'!D13</f>
        <v>573</v>
      </c>
      <c r="E13" s="21">
        <f t="shared" si="0"/>
        <v>6.91110843082861</v>
      </c>
      <c r="F13" s="20">
        <f>+'ABRIL-METAS'!F13</f>
        <v>572</v>
      </c>
      <c r="G13" s="21">
        <f t="shared" si="1"/>
        <v>6.899047159570618</v>
      </c>
      <c r="H13" s="20">
        <f>+'ABRIL-METAS'!H13</f>
        <v>14</v>
      </c>
      <c r="I13" s="21">
        <f t="shared" si="2"/>
        <v>0.16885779761186828</v>
      </c>
      <c r="J13" s="20">
        <f>+'ABRIL-METAS'!J13</f>
        <v>572</v>
      </c>
      <c r="K13" s="22">
        <f t="shared" si="3"/>
        <v>6.899047159570618</v>
      </c>
      <c r="L13" s="20">
        <f>+'ABRIL-METAS'!L13</f>
        <v>572</v>
      </c>
      <c r="M13" s="23">
        <f t="shared" si="4"/>
        <v>6.899047159570618</v>
      </c>
      <c r="N13" s="20">
        <f>+'ABRIL-METAS'!N13</f>
        <v>493</v>
      </c>
      <c r="O13" s="16">
        <f t="shared" si="5"/>
        <v>5.9462067301893615</v>
      </c>
      <c r="P13" s="24">
        <v>8211</v>
      </c>
      <c r="Q13" s="20">
        <f>+'ABRIL-METAS'!Q13</f>
        <v>496</v>
      </c>
      <c r="R13" s="21">
        <f t="shared" si="6"/>
        <v>6.040677140421386</v>
      </c>
      <c r="S13" s="20">
        <f>+'ABRIL-METAS'!S13</f>
        <v>495</v>
      </c>
      <c r="T13" s="22">
        <f t="shared" si="10"/>
        <v>6.028498355864085</v>
      </c>
      <c r="U13" s="20">
        <f>+'ABRIL-METAS'!U13</f>
        <v>491</v>
      </c>
      <c r="V13" s="21">
        <f t="shared" si="7"/>
        <v>5.97978321763488</v>
      </c>
      <c r="W13" s="20">
        <f>+'ABRIL-METAS'!W13</f>
        <v>505</v>
      </c>
      <c r="X13" s="16">
        <f t="shared" si="9"/>
        <v>6.150286201437097</v>
      </c>
      <c r="Y13" s="24">
        <v>8104</v>
      </c>
      <c r="Z13" s="20">
        <f>+'ABRIL-METAS'!Z13</f>
        <v>501</v>
      </c>
      <c r="AA13" s="16">
        <f t="shared" si="8"/>
        <v>6.18213228035538</v>
      </c>
    </row>
    <row r="14" spans="1:27" ht="19.5" customHeight="1">
      <c r="A14" s="17">
        <v>6</v>
      </c>
      <c r="B14" s="18" t="s">
        <v>27</v>
      </c>
      <c r="C14" s="19">
        <v>3164</v>
      </c>
      <c r="D14" s="20">
        <f>+'ABRIL-METAS'!D14</f>
        <v>328</v>
      </c>
      <c r="E14" s="21">
        <f t="shared" si="0"/>
        <v>10.366624525916562</v>
      </c>
      <c r="F14" s="20">
        <f>+'ABRIL-METAS'!F14</f>
        <v>328</v>
      </c>
      <c r="G14" s="21">
        <f t="shared" si="1"/>
        <v>10.366624525916562</v>
      </c>
      <c r="H14" s="20">
        <f>+'ABRIL-METAS'!H14</f>
        <v>290</v>
      </c>
      <c r="I14" s="21">
        <f t="shared" si="2"/>
        <v>9.165613147914033</v>
      </c>
      <c r="J14" s="20">
        <f>+'ABRIL-METAS'!J14</f>
        <v>328</v>
      </c>
      <c r="K14" s="22">
        <f t="shared" si="3"/>
        <v>10.366624525916562</v>
      </c>
      <c r="L14" s="20">
        <f>+'ABRIL-METAS'!L14</f>
        <v>328</v>
      </c>
      <c r="M14" s="23">
        <f t="shared" si="4"/>
        <v>10.366624525916562</v>
      </c>
      <c r="N14" s="20">
        <f>+'ABRIL-METAS'!N14</f>
        <v>327</v>
      </c>
      <c r="O14" s="16">
        <f t="shared" si="5"/>
        <v>10.335018963337548</v>
      </c>
      <c r="P14" s="24">
        <v>3154</v>
      </c>
      <c r="Q14" s="20">
        <f>+'ABRIL-METAS'!Q14</f>
        <v>270</v>
      </c>
      <c r="R14" s="21">
        <f t="shared" si="6"/>
        <v>8.560558021559924</v>
      </c>
      <c r="S14" s="20">
        <f>+'ABRIL-METAS'!S14</f>
        <v>269</v>
      </c>
      <c r="T14" s="22">
        <f t="shared" si="10"/>
        <v>8.528852251109702</v>
      </c>
      <c r="U14" s="20">
        <f>+'ABRIL-METAS'!U14</f>
        <v>284</v>
      </c>
      <c r="V14" s="21">
        <f t="shared" si="7"/>
        <v>9.00443880786303</v>
      </c>
      <c r="W14" s="20">
        <f>+'ABRIL-METAS'!W14</f>
        <v>277</v>
      </c>
      <c r="X14" s="16">
        <f t="shared" si="9"/>
        <v>8.782498414711478</v>
      </c>
      <c r="Y14" s="24">
        <v>3120</v>
      </c>
      <c r="Z14" s="20">
        <f>+'ABRIL-METAS'!Z14</f>
        <v>276</v>
      </c>
      <c r="AA14" s="16">
        <f t="shared" si="8"/>
        <v>8.846153846153847</v>
      </c>
    </row>
    <row r="15" spans="1:27" ht="19.5" customHeight="1">
      <c r="A15" s="17">
        <v>7</v>
      </c>
      <c r="B15" s="18" t="s">
        <v>28</v>
      </c>
      <c r="C15" s="19">
        <v>11500</v>
      </c>
      <c r="D15" s="20">
        <f>+'ABRIL-METAS'!D15</f>
        <v>1067</v>
      </c>
      <c r="E15" s="21">
        <f t="shared" si="0"/>
        <v>9.278260869565218</v>
      </c>
      <c r="F15" s="20">
        <f>+'ABRIL-METAS'!F15</f>
        <v>1067</v>
      </c>
      <c r="G15" s="21">
        <f t="shared" si="1"/>
        <v>9.278260869565218</v>
      </c>
      <c r="H15" s="20">
        <f>+'ABRIL-METAS'!H15</f>
        <v>182</v>
      </c>
      <c r="I15" s="21">
        <f t="shared" si="2"/>
        <v>1.5826086956521739</v>
      </c>
      <c r="J15" s="20">
        <f>+'ABRIL-METAS'!J15</f>
        <v>1067</v>
      </c>
      <c r="K15" s="22">
        <f t="shared" si="3"/>
        <v>9.278260869565218</v>
      </c>
      <c r="L15" s="20">
        <f>+'ABRIL-METAS'!L15</f>
        <v>1067</v>
      </c>
      <c r="M15" s="23">
        <f t="shared" si="4"/>
        <v>9.278260869565218</v>
      </c>
      <c r="N15" s="20">
        <f>+'ABRIL-METAS'!N15</f>
        <v>938</v>
      </c>
      <c r="O15" s="16">
        <f t="shared" si="5"/>
        <v>8.156521739130435</v>
      </c>
      <c r="P15" s="24">
        <v>11525</v>
      </c>
      <c r="Q15" s="20">
        <f>+'ABRIL-METAS'!Q15</f>
        <v>974</v>
      </c>
      <c r="R15" s="21">
        <f t="shared" si="6"/>
        <v>8.45119305856833</v>
      </c>
      <c r="S15" s="20">
        <f>+'ABRIL-METAS'!S15</f>
        <v>977</v>
      </c>
      <c r="T15" s="22">
        <f t="shared" si="10"/>
        <v>8.477223427331888</v>
      </c>
      <c r="U15" s="20">
        <f>+'ABRIL-METAS'!U15</f>
        <v>1023</v>
      </c>
      <c r="V15" s="21">
        <f t="shared" si="7"/>
        <v>8.876355748373102</v>
      </c>
      <c r="W15" s="20">
        <f>+'ABRIL-METAS'!W15</f>
        <v>1018</v>
      </c>
      <c r="X15" s="16">
        <f t="shared" si="9"/>
        <v>8.832971800433839</v>
      </c>
      <c r="Y15" s="24">
        <v>11558</v>
      </c>
      <c r="Z15" s="20">
        <f>+'ABRIL-METAS'!Z15</f>
        <v>889</v>
      </c>
      <c r="AA15" s="16">
        <f t="shared" si="8"/>
        <v>7.691642152621561</v>
      </c>
    </row>
    <row r="16" spans="1:27" ht="19.5" customHeight="1">
      <c r="A16" s="17">
        <v>8</v>
      </c>
      <c r="B16" s="18" t="s">
        <v>29</v>
      </c>
      <c r="C16" s="19">
        <v>17678</v>
      </c>
      <c r="D16" s="20">
        <f>+'ABRIL-METAS'!D16</f>
        <v>1442</v>
      </c>
      <c r="E16" s="21">
        <f t="shared" si="0"/>
        <v>8.157031338386695</v>
      </c>
      <c r="F16" s="20">
        <f>+'ABRIL-METAS'!F16</f>
        <v>1440</v>
      </c>
      <c r="G16" s="21">
        <f t="shared" si="1"/>
        <v>8.145717841384773</v>
      </c>
      <c r="H16" s="20">
        <f>+'ABRIL-METAS'!H16</f>
        <v>906</v>
      </c>
      <c r="I16" s="21">
        <f t="shared" si="2"/>
        <v>5.125014141871253</v>
      </c>
      <c r="J16" s="20">
        <f>+'ABRIL-METAS'!J16</f>
        <v>1440</v>
      </c>
      <c r="K16" s="22">
        <f t="shared" si="3"/>
        <v>8.145717841384773</v>
      </c>
      <c r="L16" s="20">
        <f>+'ABRIL-METAS'!L16</f>
        <v>1440</v>
      </c>
      <c r="M16" s="23">
        <f t="shared" si="4"/>
        <v>8.145717841384773</v>
      </c>
      <c r="N16" s="20">
        <f>+'ABRIL-METAS'!N16</f>
        <v>1490</v>
      </c>
      <c r="O16" s="16">
        <f t="shared" si="5"/>
        <v>8.428555266432854</v>
      </c>
      <c r="P16" s="24">
        <v>17497</v>
      </c>
      <c r="Q16" s="20">
        <f>+'ABRIL-METAS'!Q16</f>
        <v>1122</v>
      </c>
      <c r="R16" s="21">
        <f t="shared" si="6"/>
        <v>6.4125278619191866</v>
      </c>
      <c r="S16" s="20">
        <f>+'ABRIL-METAS'!S16</f>
        <v>1138</v>
      </c>
      <c r="T16" s="22">
        <f t="shared" si="10"/>
        <v>6.5039721095044865</v>
      </c>
      <c r="U16" s="20">
        <f>+'ABRIL-METAS'!U16</f>
        <v>1228</v>
      </c>
      <c r="V16" s="21">
        <f t="shared" si="7"/>
        <v>7.018346002171801</v>
      </c>
      <c r="W16" s="20">
        <f>+'ABRIL-METAS'!W16</f>
        <v>1176</v>
      </c>
      <c r="X16" s="16">
        <f t="shared" si="9"/>
        <v>6.721152197519575</v>
      </c>
      <c r="Y16" s="24">
        <v>16871</v>
      </c>
      <c r="Z16" s="20">
        <f>+'ABRIL-METAS'!Z16</f>
        <v>1110</v>
      </c>
      <c r="AA16" s="16">
        <f t="shared" si="8"/>
        <v>6.579337324402822</v>
      </c>
    </row>
    <row r="17" spans="1:27" ht="19.5" customHeight="1">
      <c r="A17" s="17">
        <v>9</v>
      </c>
      <c r="B17" s="18" t="s">
        <v>30</v>
      </c>
      <c r="C17" s="19">
        <v>5321</v>
      </c>
      <c r="D17" s="20">
        <f>+'ABRIL-METAS'!D17</f>
        <v>633</v>
      </c>
      <c r="E17" s="21">
        <f t="shared" si="0"/>
        <v>11.896260101484684</v>
      </c>
      <c r="F17" s="20">
        <f>+'ABRIL-METAS'!F17</f>
        <v>633</v>
      </c>
      <c r="G17" s="21">
        <f t="shared" si="1"/>
        <v>11.896260101484684</v>
      </c>
      <c r="H17" s="20">
        <f>+'ABRIL-METAS'!H17</f>
        <v>105</v>
      </c>
      <c r="I17" s="21">
        <f t="shared" si="2"/>
        <v>1.9733132869761323</v>
      </c>
      <c r="J17" s="20">
        <f>+'ABRIL-METAS'!J17</f>
        <v>633</v>
      </c>
      <c r="K17" s="22">
        <f t="shared" si="3"/>
        <v>11.896260101484684</v>
      </c>
      <c r="L17" s="20">
        <f>+'ABRIL-METAS'!L17</f>
        <v>633</v>
      </c>
      <c r="M17" s="23">
        <f t="shared" si="4"/>
        <v>11.896260101484684</v>
      </c>
      <c r="N17" s="20">
        <f>+'ABRIL-METAS'!N17</f>
        <v>618</v>
      </c>
      <c r="O17" s="16">
        <f t="shared" si="5"/>
        <v>11.614358203345235</v>
      </c>
      <c r="P17" s="24">
        <v>5281</v>
      </c>
      <c r="Q17" s="20">
        <f>+'ABRIL-METAS'!Q17</f>
        <v>439</v>
      </c>
      <c r="R17" s="21">
        <f t="shared" si="6"/>
        <v>8.312819541753456</v>
      </c>
      <c r="S17" s="20">
        <f>+'ABRIL-METAS'!S17</f>
        <v>441</v>
      </c>
      <c r="T17" s="22">
        <f t="shared" si="10"/>
        <v>8.350691156977845</v>
      </c>
      <c r="U17" s="20">
        <f>+'ABRIL-METAS'!U17</f>
        <v>455</v>
      </c>
      <c r="V17" s="21">
        <f t="shared" si="7"/>
        <v>8.615792463548571</v>
      </c>
      <c r="W17" s="20">
        <f>+'ABRIL-METAS'!W17</f>
        <v>460</v>
      </c>
      <c r="X17" s="16">
        <f t="shared" si="9"/>
        <v>8.710471501609543</v>
      </c>
      <c r="Y17" s="24">
        <v>5206</v>
      </c>
      <c r="Z17" s="20">
        <f>+'ABRIL-METAS'!Z17</f>
        <v>503</v>
      </c>
      <c r="AA17" s="16">
        <f t="shared" si="8"/>
        <v>9.661928543987706</v>
      </c>
    </row>
    <row r="18" spans="1:27" ht="19.5" customHeight="1">
      <c r="A18" s="17">
        <v>10</v>
      </c>
      <c r="B18" s="18" t="s">
        <v>31</v>
      </c>
      <c r="C18" s="19">
        <v>11962</v>
      </c>
      <c r="D18" s="20">
        <f>+'ABRIL-METAS'!D18</f>
        <v>771</v>
      </c>
      <c r="E18" s="21">
        <f t="shared" si="0"/>
        <v>6.445410466477178</v>
      </c>
      <c r="F18" s="20">
        <f>+'ABRIL-METAS'!F18</f>
        <v>772</v>
      </c>
      <c r="G18" s="21">
        <f t="shared" si="1"/>
        <v>6.4537702725296775</v>
      </c>
      <c r="H18" s="20">
        <f>+'ABRIL-METAS'!H18</f>
        <v>188</v>
      </c>
      <c r="I18" s="21">
        <f t="shared" si="2"/>
        <v>1.5716435378699214</v>
      </c>
      <c r="J18" s="20">
        <f>+'ABRIL-METAS'!J18</f>
        <v>772</v>
      </c>
      <c r="K18" s="22">
        <f t="shared" si="3"/>
        <v>6.4537702725296775</v>
      </c>
      <c r="L18" s="20">
        <f>+'ABRIL-METAS'!L18</f>
        <v>772</v>
      </c>
      <c r="M18" s="23">
        <f t="shared" si="4"/>
        <v>6.4537702725296775</v>
      </c>
      <c r="N18" s="20">
        <f>+'ABRIL-METAS'!N18</f>
        <v>725</v>
      </c>
      <c r="O18" s="16">
        <f t="shared" si="5"/>
        <v>6.060859388062197</v>
      </c>
      <c r="P18" s="24">
        <v>11890</v>
      </c>
      <c r="Q18" s="20">
        <f>+'ABRIL-METAS'!Q18</f>
        <v>619</v>
      </c>
      <c r="R18" s="21">
        <f t="shared" si="6"/>
        <v>5.206055508830951</v>
      </c>
      <c r="S18" s="20">
        <f>+'ABRIL-METAS'!S18</f>
        <v>623</v>
      </c>
      <c r="T18" s="22">
        <f t="shared" si="10"/>
        <v>5.239697224558452</v>
      </c>
      <c r="U18" s="20">
        <f>+'ABRIL-METAS'!U18</f>
        <v>634</v>
      </c>
      <c r="V18" s="21">
        <f t="shared" si="7"/>
        <v>5.332211942809083</v>
      </c>
      <c r="W18" s="20">
        <f>+'ABRIL-METAS'!W18</f>
        <v>646</v>
      </c>
      <c r="X18" s="16">
        <f t="shared" si="9"/>
        <v>5.43313708999159</v>
      </c>
      <c r="Y18" s="24">
        <v>11813</v>
      </c>
      <c r="Z18" s="20">
        <f>+'ABRIL-METAS'!Z18</f>
        <v>693</v>
      </c>
      <c r="AA18" s="16">
        <f t="shared" si="8"/>
        <v>5.866418352662321</v>
      </c>
    </row>
    <row r="19" spans="1:27" ht="19.5" customHeight="1">
      <c r="A19" s="17">
        <v>11</v>
      </c>
      <c r="B19" s="18" t="s">
        <v>32</v>
      </c>
      <c r="C19" s="19">
        <v>16823</v>
      </c>
      <c r="D19" s="20">
        <f>+'ABRIL-METAS'!D19</f>
        <v>1130</v>
      </c>
      <c r="E19" s="21">
        <f t="shared" si="0"/>
        <v>6.716994590738869</v>
      </c>
      <c r="F19" s="20">
        <f>+'ABRIL-METAS'!F19</f>
        <v>1132</v>
      </c>
      <c r="G19" s="21">
        <f t="shared" si="1"/>
        <v>6.7288830767401775</v>
      </c>
      <c r="H19" s="20">
        <f>+'ABRIL-METAS'!H19</f>
        <v>499</v>
      </c>
      <c r="I19" s="21">
        <f t="shared" si="2"/>
        <v>2.9661772573262795</v>
      </c>
      <c r="J19" s="20">
        <f>+'ABRIL-METAS'!J19</f>
        <v>1132</v>
      </c>
      <c r="K19" s="22">
        <f t="shared" si="3"/>
        <v>6.7288830767401775</v>
      </c>
      <c r="L19" s="20">
        <f>+'ABRIL-METAS'!L19</f>
        <v>1132</v>
      </c>
      <c r="M19" s="23">
        <f t="shared" si="4"/>
        <v>6.7288830767401775</v>
      </c>
      <c r="N19" s="20">
        <f>+'ABRIL-METAS'!N19</f>
        <v>1144</v>
      </c>
      <c r="O19" s="16">
        <f t="shared" si="5"/>
        <v>6.800213992748024</v>
      </c>
      <c r="P19" s="24">
        <v>16827</v>
      </c>
      <c r="Q19" s="20">
        <f>+'ABRIL-METAS'!Q19</f>
        <v>843</v>
      </c>
      <c r="R19" s="21">
        <f t="shared" si="6"/>
        <v>5.009805669459797</v>
      </c>
      <c r="S19" s="20">
        <f>+'ABRIL-METAS'!S19</f>
        <v>852</v>
      </c>
      <c r="T19" s="22">
        <f t="shared" si="10"/>
        <v>5.063291139240507</v>
      </c>
      <c r="U19" s="20">
        <f>+'ABRIL-METAS'!U19</f>
        <v>928</v>
      </c>
      <c r="V19" s="21">
        <f t="shared" si="7"/>
        <v>5.5149462173887205</v>
      </c>
      <c r="W19" s="20">
        <f>+'ABRIL-METAS'!W19</f>
        <v>862</v>
      </c>
      <c r="X19" s="16">
        <f t="shared" si="9"/>
        <v>5.1227194389968504</v>
      </c>
      <c r="Y19" s="24">
        <v>16800</v>
      </c>
      <c r="Z19" s="20">
        <f>+'ABRIL-METAS'!Z19</f>
        <v>836</v>
      </c>
      <c r="AA19" s="16">
        <f t="shared" si="8"/>
        <v>4.976190476190476</v>
      </c>
    </row>
    <row r="20" spans="1:27" ht="19.5" customHeight="1">
      <c r="A20" s="17">
        <v>12</v>
      </c>
      <c r="B20" s="18" t="s">
        <v>33</v>
      </c>
      <c r="C20" s="19">
        <v>2504</v>
      </c>
      <c r="D20" s="20">
        <f>+'ABRIL-METAS'!D20</f>
        <v>353</v>
      </c>
      <c r="E20" s="21">
        <f t="shared" si="0"/>
        <v>14.09744408945687</v>
      </c>
      <c r="F20" s="20">
        <f>+'ABRIL-METAS'!F20</f>
        <v>352</v>
      </c>
      <c r="G20" s="21">
        <f t="shared" si="1"/>
        <v>14.057507987220447</v>
      </c>
      <c r="H20" s="20">
        <f>+'ABRIL-METAS'!H20</f>
        <v>1078</v>
      </c>
      <c r="I20" s="21">
        <f t="shared" si="2"/>
        <v>43.05111821086262</v>
      </c>
      <c r="J20" s="20">
        <f>+'ABRIL-METAS'!J20</f>
        <v>352</v>
      </c>
      <c r="K20" s="22">
        <f t="shared" si="3"/>
        <v>14.057507987220447</v>
      </c>
      <c r="L20" s="20">
        <f>+'ABRIL-METAS'!L20</f>
        <v>352</v>
      </c>
      <c r="M20" s="23">
        <f t="shared" si="4"/>
        <v>14.057507987220447</v>
      </c>
      <c r="N20" s="20">
        <f>+'ABRIL-METAS'!N20</f>
        <v>408</v>
      </c>
      <c r="O20" s="16">
        <f t="shared" si="5"/>
        <v>16.293929712460063</v>
      </c>
      <c r="P20" s="24">
        <v>2548</v>
      </c>
      <c r="Q20" s="20">
        <f>+'ABRIL-METAS'!Q20</f>
        <v>288</v>
      </c>
      <c r="R20" s="21">
        <f t="shared" si="6"/>
        <v>11.30298273155416</v>
      </c>
      <c r="S20" s="20">
        <f>+'ABRIL-METAS'!S20</f>
        <v>288</v>
      </c>
      <c r="T20" s="22">
        <f t="shared" si="10"/>
        <v>11.30298273155416</v>
      </c>
      <c r="U20" s="20">
        <f>+'ABRIL-METAS'!U20</f>
        <v>313</v>
      </c>
      <c r="V20" s="21">
        <f t="shared" si="7"/>
        <v>12.28414442700157</v>
      </c>
      <c r="W20" s="20">
        <f>+'ABRIL-METAS'!W20</f>
        <v>308</v>
      </c>
      <c r="X20" s="16">
        <f t="shared" si="9"/>
        <v>12.087912087912088</v>
      </c>
      <c r="Y20" s="24">
        <v>2659</v>
      </c>
      <c r="Z20" s="20">
        <f>+'ABRIL-METAS'!Z20</f>
        <v>210</v>
      </c>
      <c r="AA20" s="16">
        <f t="shared" si="8"/>
        <v>7.897705904475367</v>
      </c>
    </row>
    <row r="21" spans="1:27" ht="19.5" customHeight="1">
      <c r="A21" s="17">
        <v>13</v>
      </c>
      <c r="B21" s="18" t="s">
        <v>34</v>
      </c>
      <c r="C21" s="19">
        <v>1230</v>
      </c>
      <c r="D21" s="20">
        <f>+'ABRIL-METAS'!D21</f>
        <v>236</v>
      </c>
      <c r="E21" s="21">
        <f t="shared" si="0"/>
        <v>19.1869918699187</v>
      </c>
      <c r="F21" s="20">
        <f>+'ABRIL-METAS'!F21</f>
        <v>236</v>
      </c>
      <c r="G21" s="21">
        <f t="shared" si="1"/>
        <v>19.1869918699187</v>
      </c>
      <c r="H21" s="20">
        <f>+'ABRIL-METAS'!H21</f>
        <v>1510</v>
      </c>
      <c r="I21" s="21">
        <f t="shared" si="2"/>
        <v>122.76422764227642</v>
      </c>
      <c r="J21" s="20">
        <f>+'ABRIL-METAS'!J21</f>
        <v>236</v>
      </c>
      <c r="K21" s="22">
        <f t="shared" si="3"/>
        <v>19.1869918699187</v>
      </c>
      <c r="L21" s="20">
        <f>+'ABRIL-METAS'!L21</f>
        <v>236</v>
      </c>
      <c r="M21" s="23">
        <f t="shared" si="4"/>
        <v>19.1869918699187</v>
      </c>
      <c r="N21" s="20">
        <f>+'ABRIL-METAS'!N21</f>
        <v>302</v>
      </c>
      <c r="O21" s="16">
        <f t="shared" si="5"/>
        <v>24.552845528455286</v>
      </c>
      <c r="P21" s="24">
        <v>1260</v>
      </c>
      <c r="Q21" s="20">
        <f>+'ABRIL-METAS'!Q21</f>
        <v>160</v>
      </c>
      <c r="R21" s="21">
        <f t="shared" si="6"/>
        <v>12.698412698412698</v>
      </c>
      <c r="S21" s="20">
        <f>+'ABRIL-METAS'!S21</f>
        <v>165</v>
      </c>
      <c r="T21" s="22">
        <f t="shared" si="10"/>
        <v>13.095238095238095</v>
      </c>
      <c r="U21" s="20">
        <f>+'ABRIL-METAS'!U21</f>
        <v>172</v>
      </c>
      <c r="V21" s="21">
        <f t="shared" si="7"/>
        <v>13.65079365079365</v>
      </c>
      <c r="W21" s="20">
        <f>+'ABRIL-METAS'!W21</f>
        <v>166</v>
      </c>
      <c r="X21" s="16">
        <f t="shared" si="9"/>
        <v>13.174603174603174</v>
      </c>
      <c r="Y21" s="24">
        <v>1268</v>
      </c>
      <c r="Z21" s="20">
        <f>+'ABRIL-METAS'!Z21</f>
        <v>184</v>
      </c>
      <c r="AA21" s="16">
        <f t="shared" si="8"/>
        <v>14.511041009463723</v>
      </c>
    </row>
    <row r="22" spans="1:27" ht="19.5" customHeight="1">
      <c r="A22" s="17">
        <v>14</v>
      </c>
      <c r="B22" s="18" t="s">
        <v>35</v>
      </c>
      <c r="C22" s="19">
        <v>1419</v>
      </c>
      <c r="D22" s="20">
        <f>+'ABRIL-METAS'!D22</f>
        <v>119</v>
      </c>
      <c r="E22" s="21">
        <f t="shared" si="0"/>
        <v>8.386187455954898</v>
      </c>
      <c r="F22" s="20">
        <f>+'ABRIL-METAS'!F22</f>
        <v>119</v>
      </c>
      <c r="G22" s="21">
        <f t="shared" si="1"/>
        <v>8.386187455954898</v>
      </c>
      <c r="H22" s="20">
        <f>+'ABRIL-METAS'!H22</f>
        <v>581</v>
      </c>
      <c r="I22" s="21">
        <f t="shared" si="2"/>
        <v>40.94432699083862</v>
      </c>
      <c r="J22" s="20">
        <f>+'ABRIL-METAS'!J22</f>
        <v>82</v>
      </c>
      <c r="K22" s="22">
        <f t="shared" si="3"/>
        <v>5.778717406624383</v>
      </c>
      <c r="L22" s="20">
        <f>+'ABRIL-METAS'!L22</f>
        <v>119</v>
      </c>
      <c r="M22" s="23">
        <f t="shared" si="4"/>
        <v>8.386187455954898</v>
      </c>
      <c r="N22" s="20">
        <f>+'ABRIL-METAS'!N22</f>
        <v>92</v>
      </c>
      <c r="O22" s="16">
        <f t="shared" si="5"/>
        <v>6.483439041578577</v>
      </c>
      <c r="P22" s="24">
        <v>1361</v>
      </c>
      <c r="Q22" s="20">
        <f>+'ABRIL-METAS'!Q22</f>
        <v>86</v>
      </c>
      <c r="R22" s="21">
        <f t="shared" si="6"/>
        <v>6.318883174136664</v>
      </c>
      <c r="S22" s="20">
        <f>+'ABRIL-METAS'!S22</f>
        <v>87</v>
      </c>
      <c r="T22" s="22">
        <f t="shared" si="10"/>
        <v>6.39235855988244</v>
      </c>
      <c r="U22" s="20">
        <f>+'ABRIL-METAS'!U22</f>
        <v>87</v>
      </c>
      <c r="V22" s="21">
        <f t="shared" si="7"/>
        <v>6.39235855988244</v>
      </c>
      <c r="W22" s="20">
        <f>+'ABRIL-METAS'!W22</f>
        <v>91</v>
      </c>
      <c r="X22" s="16">
        <f t="shared" si="9"/>
        <v>6.68626010286554</v>
      </c>
      <c r="Y22" s="24">
        <v>1246</v>
      </c>
      <c r="Z22" s="20">
        <f>+'ABRIL-METAS'!Z22</f>
        <v>71</v>
      </c>
      <c r="AA22" s="16">
        <f t="shared" si="8"/>
        <v>5.698234349919743</v>
      </c>
    </row>
    <row r="23" spans="1:27" ht="19.5" customHeight="1">
      <c r="A23" s="17">
        <v>15</v>
      </c>
      <c r="B23" s="18" t="s">
        <v>36</v>
      </c>
      <c r="C23" s="19">
        <v>1741</v>
      </c>
      <c r="D23" s="20">
        <f>+'ABRIL-METAS'!D23</f>
        <v>474</v>
      </c>
      <c r="E23" s="21">
        <f t="shared" si="0"/>
        <v>27.225732337736932</v>
      </c>
      <c r="F23" s="20">
        <f>+'ABRIL-METAS'!F23</f>
        <v>474</v>
      </c>
      <c r="G23" s="21">
        <f t="shared" si="1"/>
        <v>27.225732337736932</v>
      </c>
      <c r="H23" s="20">
        <f>+'ABRIL-METAS'!H23</f>
        <v>1</v>
      </c>
      <c r="I23" s="21">
        <f t="shared" si="2"/>
        <v>0.05743825387708214</v>
      </c>
      <c r="J23" s="20">
        <f>+'ABRIL-METAS'!J23</f>
        <v>474</v>
      </c>
      <c r="K23" s="22">
        <f t="shared" si="3"/>
        <v>27.225732337736932</v>
      </c>
      <c r="L23" s="20">
        <f>+'ABRIL-METAS'!L23</f>
        <v>474</v>
      </c>
      <c r="M23" s="23">
        <f t="shared" si="4"/>
        <v>27.225732337736932</v>
      </c>
      <c r="N23" s="20">
        <f>+'ABRIL-METAS'!N23</f>
        <v>396</v>
      </c>
      <c r="O23" s="16">
        <f t="shared" si="5"/>
        <v>22.745548535324527</v>
      </c>
      <c r="P23" s="24">
        <v>1691</v>
      </c>
      <c r="Q23" s="20">
        <f>+'ABRIL-METAS'!Q23</f>
        <v>299</v>
      </c>
      <c r="R23" s="21">
        <f t="shared" si="6"/>
        <v>17.681845062093437</v>
      </c>
      <c r="S23" s="20">
        <f>+'ABRIL-METAS'!S23</f>
        <v>298</v>
      </c>
      <c r="T23" s="22">
        <f t="shared" si="10"/>
        <v>17.622708456534596</v>
      </c>
      <c r="U23" s="20">
        <f>+'ABRIL-METAS'!U23</f>
        <v>297</v>
      </c>
      <c r="V23" s="21">
        <f t="shared" si="7"/>
        <v>17.563571850975755</v>
      </c>
      <c r="W23" s="20">
        <f>+'ABRIL-METAS'!W23</f>
        <v>312</v>
      </c>
      <c r="X23" s="16">
        <f t="shared" si="9"/>
        <v>18.45062093435837</v>
      </c>
      <c r="Y23" s="24">
        <v>1579</v>
      </c>
      <c r="Z23" s="20">
        <f>+'ABRIL-METAS'!Z23</f>
        <v>292</v>
      </c>
      <c r="AA23" s="16">
        <f t="shared" si="8"/>
        <v>18.492716909436353</v>
      </c>
    </row>
    <row r="24" spans="1:27" ht="19.5" customHeight="1">
      <c r="A24" s="17">
        <v>16</v>
      </c>
      <c r="B24" s="18" t="s">
        <v>37</v>
      </c>
      <c r="C24" s="19">
        <v>3386</v>
      </c>
      <c r="D24" s="20">
        <f>+'ABRIL-METAS'!D24</f>
        <v>568</v>
      </c>
      <c r="E24" s="21">
        <f t="shared" si="0"/>
        <v>16.774955699940932</v>
      </c>
      <c r="F24" s="20">
        <f>+'ABRIL-METAS'!F24</f>
        <v>567</v>
      </c>
      <c r="G24" s="21">
        <f t="shared" si="1"/>
        <v>16.745422327229768</v>
      </c>
      <c r="H24" s="20">
        <f>+'ABRIL-METAS'!H24</f>
        <v>413</v>
      </c>
      <c r="I24" s="21">
        <f t="shared" si="2"/>
        <v>12.197282929710573</v>
      </c>
      <c r="J24" s="20">
        <f>+'ABRIL-METAS'!J24</f>
        <v>567</v>
      </c>
      <c r="K24" s="22">
        <f t="shared" si="3"/>
        <v>16.745422327229768</v>
      </c>
      <c r="L24" s="20">
        <f>+'ABRIL-METAS'!L24</f>
        <v>567</v>
      </c>
      <c r="M24" s="23">
        <f t="shared" si="4"/>
        <v>16.745422327229768</v>
      </c>
      <c r="N24" s="20">
        <f>+'ABRIL-METAS'!N24</f>
        <v>609</v>
      </c>
      <c r="O24" s="16">
        <f t="shared" si="5"/>
        <v>17.98582398109864</v>
      </c>
      <c r="P24" s="24">
        <v>3324</v>
      </c>
      <c r="Q24" s="20">
        <f>+'ABRIL-METAS'!Q24</f>
        <v>444</v>
      </c>
      <c r="R24" s="21">
        <f t="shared" si="6"/>
        <v>13.35740072202166</v>
      </c>
      <c r="S24" s="20">
        <f>+'ABRIL-METAS'!S24</f>
        <v>454</v>
      </c>
      <c r="T24" s="22">
        <f t="shared" si="10"/>
        <v>13.658243080625752</v>
      </c>
      <c r="U24" s="20">
        <f>+'ABRIL-METAS'!U24</f>
        <v>443</v>
      </c>
      <c r="V24" s="21">
        <f t="shared" si="7"/>
        <v>13.327316486161251</v>
      </c>
      <c r="W24" s="20">
        <f>+'ABRIL-METAS'!W24</f>
        <v>468</v>
      </c>
      <c r="X24" s="16">
        <f t="shared" si="9"/>
        <v>14.07942238267148</v>
      </c>
      <c r="Y24" s="24">
        <v>3237</v>
      </c>
      <c r="Z24" s="20">
        <f>+'ABRIL-METAS'!Z24</f>
        <v>394</v>
      </c>
      <c r="AA24" s="16">
        <f t="shared" si="8"/>
        <v>12.171763978992894</v>
      </c>
    </row>
    <row r="25" spans="1:27" ht="19.5" customHeight="1">
      <c r="A25" s="17">
        <v>17</v>
      </c>
      <c r="B25" s="18" t="s">
        <v>38</v>
      </c>
      <c r="C25" s="19">
        <v>248</v>
      </c>
      <c r="D25" s="20">
        <f>+'ABRIL-METAS'!D25</f>
        <v>11</v>
      </c>
      <c r="E25" s="21">
        <f t="shared" si="0"/>
        <v>4.435483870967742</v>
      </c>
      <c r="F25" s="20">
        <f>+'ABRIL-METAS'!F25</f>
        <v>11</v>
      </c>
      <c r="G25" s="21">
        <f t="shared" si="1"/>
        <v>4.435483870967742</v>
      </c>
      <c r="H25" s="20">
        <f>+'ABRIL-METAS'!H25</f>
        <v>0</v>
      </c>
      <c r="I25" s="21">
        <f t="shared" si="2"/>
        <v>0</v>
      </c>
      <c r="J25" s="20">
        <f>+'ABRIL-METAS'!J25</f>
        <v>11</v>
      </c>
      <c r="K25" s="22">
        <f t="shared" si="3"/>
        <v>4.435483870967742</v>
      </c>
      <c r="L25" s="20">
        <f>+'ABRIL-METAS'!L25</f>
        <v>11</v>
      </c>
      <c r="M25" s="23">
        <f t="shared" si="4"/>
        <v>4.435483870967742</v>
      </c>
      <c r="N25" s="20">
        <f>+'ABRIL-METAS'!N25</f>
        <v>8</v>
      </c>
      <c r="O25" s="16">
        <f t="shared" si="5"/>
        <v>3.225806451612903</v>
      </c>
      <c r="P25" s="24">
        <v>243</v>
      </c>
      <c r="Q25" s="20">
        <f>+'ABRIL-METAS'!Q25</f>
        <v>10</v>
      </c>
      <c r="R25" s="21">
        <f t="shared" si="6"/>
        <v>4.11522633744856</v>
      </c>
      <c r="S25" s="20">
        <f>+'ABRIL-METAS'!S25</f>
        <v>10</v>
      </c>
      <c r="T25" s="22">
        <f t="shared" si="10"/>
        <v>4.11522633744856</v>
      </c>
      <c r="U25" s="20">
        <f>+'ABRIL-METAS'!U25</f>
        <v>10</v>
      </c>
      <c r="V25" s="21">
        <f t="shared" si="7"/>
        <v>4.11522633744856</v>
      </c>
      <c r="W25" s="20">
        <f>+'ABRIL-METAS'!W25</f>
        <v>10</v>
      </c>
      <c r="X25" s="16">
        <f t="shared" si="9"/>
        <v>4.11522633744856</v>
      </c>
      <c r="Y25" s="24">
        <v>261</v>
      </c>
      <c r="Z25" s="20">
        <f>+'ABRIL-METAS'!Z25</f>
        <v>20</v>
      </c>
      <c r="AA25" s="16">
        <f t="shared" si="8"/>
        <v>7.662835249042145</v>
      </c>
    </row>
    <row r="26" spans="1:27" ht="19.5" customHeight="1">
      <c r="A26" s="17">
        <v>18</v>
      </c>
      <c r="B26" s="18" t="s">
        <v>39</v>
      </c>
      <c r="C26" s="19">
        <v>6297</v>
      </c>
      <c r="D26" s="20">
        <f>+'ABRIL-METAS'!D26</f>
        <v>715</v>
      </c>
      <c r="E26" s="21">
        <f t="shared" si="0"/>
        <v>11.354613307924408</v>
      </c>
      <c r="F26" s="20">
        <f>+'ABRIL-METAS'!F26</f>
        <v>714</v>
      </c>
      <c r="G26" s="21">
        <f t="shared" si="1"/>
        <v>11.338732729871367</v>
      </c>
      <c r="H26" s="20">
        <f>+'ABRIL-METAS'!H26</f>
        <v>351</v>
      </c>
      <c r="I26" s="21">
        <f t="shared" si="2"/>
        <v>5.574082896617437</v>
      </c>
      <c r="J26" s="20">
        <f>+'ABRIL-METAS'!J26</f>
        <v>714</v>
      </c>
      <c r="K26" s="22">
        <f t="shared" si="3"/>
        <v>11.338732729871367</v>
      </c>
      <c r="L26" s="20">
        <f>+'ABRIL-METAS'!L26</f>
        <v>714</v>
      </c>
      <c r="M26" s="23">
        <f t="shared" si="4"/>
        <v>11.338732729871367</v>
      </c>
      <c r="N26" s="20">
        <f>+'ABRIL-METAS'!N26</f>
        <v>729</v>
      </c>
      <c r="O26" s="16">
        <f t="shared" si="5"/>
        <v>11.576941400666984</v>
      </c>
      <c r="P26" s="24">
        <v>6226</v>
      </c>
      <c r="Q26" s="20">
        <f>+'ABRIL-METAS'!Q26</f>
        <v>526</v>
      </c>
      <c r="R26" s="21">
        <f t="shared" si="6"/>
        <v>8.448442017346611</v>
      </c>
      <c r="S26" s="20">
        <f>+'ABRIL-METAS'!S26</f>
        <v>525</v>
      </c>
      <c r="T26" s="22">
        <f t="shared" si="10"/>
        <v>8.43238034050755</v>
      </c>
      <c r="U26" s="20">
        <f>+'ABRIL-METAS'!U26</f>
        <v>570</v>
      </c>
      <c r="V26" s="21">
        <f t="shared" si="7"/>
        <v>9.155155798265339</v>
      </c>
      <c r="W26" s="20">
        <f>+'ABRIL-METAS'!W26</f>
        <v>542</v>
      </c>
      <c r="X26" s="16">
        <f t="shared" si="9"/>
        <v>8.705428846771603</v>
      </c>
      <c r="Y26" s="24">
        <v>6116</v>
      </c>
      <c r="Z26" s="20">
        <f>+'ABRIL-METAS'!Z26</f>
        <v>525</v>
      </c>
      <c r="AA26" s="16">
        <f t="shared" si="8"/>
        <v>8.584041857423152</v>
      </c>
    </row>
    <row r="27" spans="1:27" ht="19.5" customHeight="1">
      <c r="A27" s="17">
        <v>19</v>
      </c>
      <c r="B27" s="18" t="s">
        <v>40</v>
      </c>
      <c r="C27" s="19">
        <v>13676</v>
      </c>
      <c r="D27" s="20">
        <f>+'ABRIL-METAS'!D27</f>
        <v>1108</v>
      </c>
      <c r="E27" s="21">
        <f t="shared" si="0"/>
        <v>8.101784147411523</v>
      </c>
      <c r="F27" s="20">
        <f>+'ABRIL-METAS'!F27</f>
        <v>1104</v>
      </c>
      <c r="G27" s="21">
        <f t="shared" si="1"/>
        <v>8.072535829189821</v>
      </c>
      <c r="H27" s="20">
        <f>+'ABRIL-METAS'!H27</f>
        <v>593</v>
      </c>
      <c r="I27" s="21">
        <f t="shared" si="2"/>
        <v>4.336063176367359</v>
      </c>
      <c r="J27" s="20">
        <f>+'ABRIL-METAS'!J27</f>
        <v>1106</v>
      </c>
      <c r="K27" s="22">
        <f t="shared" si="3"/>
        <v>8.087159988300673</v>
      </c>
      <c r="L27" s="20">
        <f>+'ABRIL-METAS'!L27</f>
        <v>1104</v>
      </c>
      <c r="M27" s="23">
        <f t="shared" si="4"/>
        <v>8.072535829189821</v>
      </c>
      <c r="N27" s="20">
        <f>+'ABRIL-METAS'!N27</f>
        <v>1026</v>
      </c>
      <c r="O27" s="16">
        <f t="shared" si="5"/>
        <v>7.502193623866628</v>
      </c>
      <c r="P27" s="24">
        <v>13513</v>
      </c>
      <c r="Q27" s="20">
        <f>+'ABRIL-METAS'!Q27</f>
        <v>898</v>
      </c>
      <c r="R27" s="21">
        <f t="shared" si="6"/>
        <v>6.645452527196033</v>
      </c>
      <c r="S27" s="20">
        <f>+'ABRIL-METAS'!S27</f>
        <v>909</v>
      </c>
      <c r="T27" s="22">
        <f t="shared" si="10"/>
        <v>6.72685562051358</v>
      </c>
      <c r="U27" s="20">
        <f>+'ABRIL-METAS'!U27</f>
        <v>964</v>
      </c>
      <c r="V27" s="21">
        <f t="shared" si="7"/>
        <v>7.13387108710131</v>
      </c>
      <c r="W27" s="20">
        <f>+'ABRIL-METAS'!W27</f>
        <v>919</v>
      </c>
      <c r="X27" s="16">
        <f t="shared" si="9"/>
        <v>6.80085843262044</v>
      </c>
      <c r="Y27" s="24">
        <v>13092</v>
      </c>
      <c r="Z27" s="20">
        <f>+'ABRIL-METAS'!Z27</f>
        <v>948</v>
      </c>
      <c r="AA27" s="16">
        <f t="shared" si="8"/>
        <v>7.241063244729606</v>
      </c>
    </row>
    <row r="28" spans="1:27" ht="19.5" customHeight="1">
      <c r="A28" s="17">
        <v>20</v>
      </c>
      <c r="B28" s="18" t="s">
        <v>41</v>
      </c>
      <c r="C28" s="19">
        <v>123</v>
      </c>
      <c r="D28" s="20">
        <f>+'ABRIL-METAS'!D28</f>
        <v>2</v>
      </c>
      <c r="E28" s="21">
        <f t="shared" si="0"/>
        <v>1.6260162601626016</v>
      </c>
      <c r="F28" s="25">
        <f>+'ABRIL-METAS'!F28</f>
        <v>2</v>
      </c>
      <c r="G28" s="21">
        <f t="shared" si="1"/>
        <v>1.6260162601626016</v>
      </c>
      <c r="H28" s="25">
        <f>+'ABRIL-METAS'!H28</f>
        <v>0</v>
      </c>
      <c r="I28" s="21">
        <f t="shared" si="2"/>
        <v>0</v>
      </c>
      <c r="J28" s="25">
        <f>+'ABRIL-METAS'!J28</f>
        <v>2</v>
      </c>
      <c r="K28" s="22">
        <f t="shared" si="3"/>
        <v>1.6260162601626016</v>
      </c>
      <c r="L28" s="25">
        <f>+'ABRIL-METAS'!L28</f>
        <v>2</v>
      </c>
      <c r="M28" s="23">
        <f t="shared" si="4"/>
        <v>1.6260162601626016</v>
      </c>
      <c r="N28" s="25">
        <f>+'ABRIL-METAS'!N28</f>
        <v>6</v>
      </c>
      <c r="O28" s="16">
        <f t="shared" si="5"/>
        <v>4.878048780487805</v>
      </c>
      <c r="P28" s="24">
        <v>119</v>
      </c>
      <c r="Q28" s="25">
        <f>+'ABRIL-METAS'!Q28</f>
        <v>2</v>
      </c>
      <c r="R28" s="21">
        <f t="shared" si="6"/>
        <v>1.680672268907563</v>
      </c>
      <c r="S28" s="25">
        <f>+'ABRIL-METAS'!S28</f>
        <v>1</v>
      </c>
      <c r="T28" s="22">
        <f t="shared" si="10"/>
        <v>0.8403361344537815</v>
      </c>
      <c r="U28" s="25">
        <f>+'ABRIL-METAS'!U28</f>
        <v>2</v>
      </c>
      <c r="V28" s="21">
        <f t="shared" si="7"/>
        <v>1.680672268907563</v>
      </c>
      <c r="W28" s="25">
        <f>+'ABRIL-METAS'!W28</f>
        <v>2</v>
      </c>
      <c r="X28" s="26">
        <f t="shared" si="9"/>
        <v>1.680672268907563</v>
      </c>
      <c r="Y28" s="24">
        <v>119</v>
      </c>
      <c r="Z28" s="20">
        <f>+'ABRIL-METAS'!Z28</f>
        <v>1</v>
      </c>
      <c r="AA28" s="16">
        <f t="shared" si="8"/>
        <v>0.8403361344537815</v>
      </c>
    </row>
    <row r="29" spans="1:27" s="29" customFormat="1" ht="19.5" customHeight="1">
      <c r="A29" s="75"/>
      <c r="B29" s="76" t="s">
        <v>42</v>
      </c>
      <c r="C29" s="77">
        <f>SUM(C9:C28)</f>
        <v>121477</v>
      </c>
      <c r="D29" s="77">
        <f>SUM(D9:D28)</f>
        <v>12010</v>
      </c>
      <c r="E29" s="79">
        <f t="shared" si="0"/>
        <v>9.886645208557999</v>
      </c>
      <c r="F29" s="80">
        <f>SUM(F9:F28)</f>
        <v>12004</v>
      </c>
      <c r="G29" s="79">
        <f t="shared" si="1"/>
        <v>9.881706001959218</v>
      </c>
      <c r="H29" s="80">
        <f>SUM(H9:H28)</f>
        <v>9217</v>
      </c>
      <c r="I29" s="79">
        <f t="shared" si="2"/>
        <v>7.587444536825902</v>
      </c>
      <c r="J29" s="80">
        <f>SUM(J9:J28)</f>
        <v>11965</v>
      </c>
      <c r="K29" s="79">
        <f t="shared" si="3"/>
        <v>9.849601159067149</v>
      </c>
      <c r="L29" s="80">
        <f>SUM(L9:L28)</f>
        <v>12004</v>
      </c>
      <c r="M29" s="79">
        <f t="shared" si="4"/>
        <v>9.881706001959218</v>
      </c>
      <c r="N29" s="80">
        <f>SUM(N9:N28)</f>
        <v>11982</v>
      </c>
      <c r="O29" s="79">
        <f t="shared" si="5"/>
        <v>9.863595577763691</v>
      </c>
      <c r="P29" s="81">
        <f>SUM(P9:P28)</f>
        <v>120626</v>
      </c>
      <c r="Q29" s="78">
        <f>SUM(Q9:Q28)</f>
        <v>9419</v>
      </c>
      <c r="R29" s="79">
        <f t="shared" si="6"/>
        <v>7.808432676205793</v>
      </c>
      <c r="S29" s="78">
        <f>SUM(S9:S28)</f>
        <v>9423</v>
      </c>
      <c r="T29" s="79">
        <f>+S29*100/P29</f>
        <v>7.811748710891516</v>
      </c>
      <c r="U29" s="78">
        <f>SUM(U9:U28)</f>
        <v>9805</v>
      </c>
      <c r="V29" s="79">
        <f t="shared" si="7"/>
        <v>8.128430023378044</v>
      </c>
      <c r="W29" s="78">
        <f>SUM(W9:W28)</f>
        <v>9728</v>
      </c>
      <c r="X29" s="82">
        <f>+W29*100/P29</f>
        <v>8.06459635567788</v>
      </c>
      <c r="Y29" s="81">
        <f>SUM(Y9:Y28)</f>
        <v>118730</v>
      </c>
      <c r="Z29" s="77">
        <f>SUM(Z9:Z28)</f>
        <v>9067</v>
      </c>
      <c r="AA29" s="79">
        <f t="shared" si="8"/>
        <v>7.636654594458014</v>
      </c>
    </row>
    <row r="30" ht="16.5" customHeight="1">
      <c r="A30" s="30" t="s">
        <v>43</v>
      </c>
    </row>
    <row r="31" ht="16.5" customHeight="1">
      <c r="A31" s="30" t="s">
        <v>44</v>
      </c>
    </row>
    <row r="32" spans="1:4" ht="16.5" customHeight="1">
      <c r="A32" s="31" t="s">
        <v>87</v>
      </c>
      <c r="D32" s="32"/>
    </row>
    <row r="33" spans="4:10" s="34" customFormat="1" ht="16.5" customHeight="1">
      <c r="D33" s="33"/>
      <c r="J33" s="35"/>
    </row>
  </sheetData>
  <sheetProtection/>
  <mergeCells count="18">
    <mergeCell ref="Y6:Y8"/>
    <mergeCell ref="W7:X7"/>
    <mergeCell ref="U7:V7"/>
    <mergeCell ref="A6:B8"/>
    <mergeCell ref="C6:C8"/>
    <mergeCell ref="D6:O6"/>
    <mergeCell ref="P6:P8"/>
    <mergeCell ref="Q6:X6"/>
    <mergeCell ref="Z7:AA7"/>
    <mergeCell ref="Z6:AA6"/>
    <mergeCell ref="D7:E7"/>
    <mergeCell ref="F7:G7"/>
    <mergeCell ref="H7:I7"/>
    <mergeCell ref="J7:K7"/>
    <mergeCell ref="L7:M7"/>
    <mergeCell ref="N7:O7"/>
    <mergeCell ref="Q7:R7"/>
    <mergeCell ref="S7:T7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A35"/>
  <sheetViews>
    <sheetView showGridLines="0" zoomScale="90" zoomScaleNormal="90" zoomScalePageLayoutView="0" workbookViewId="0" topLeftCell="A1">
      <pane xSplit="3" ySplit="8" topLeftCell="D9" activePane="bottomRight" state="frozen"/>
      <selection pane="topLeft" activeCell="I22" sqref="I22"/>
      <selection pane="topRight" activeCell="I22" sqref="I22"/>
      <selection pane="bottomLeft" activeCell="I22" sqref="I22"/>
      <selection pane="bottomRight" activeCell="E14" sqref="E14"/>
    </sheetView>
  </sheetViews>
  <sheetFormatPr defaultColWidth="11.421875" defaultRowHeight="16.5" customHeight="1"/>
  <cols>
    <col min="1" max="1" width="3.00390625" style="2" customWidth="1"/>
    <col min="2" max="2" width="19.7109375" style="2" customWidth="1"/>
    <col min="3" max="3" width="11.140625" style="2" customWidth="1"/>
    <col min="4" max="4" width="9.140625" style="2" customWidth="1"/>
    <col min="5" max="5" width="8.7109375" style="2" customWidth="1"/>
    <col min="6" max="6" width="8.57421875" style="2" customWidth="1"/>
    <col min="7" max="7" width="8.7109375" style="2" customWidth="1"/>
    <col min="8" max="8" width="8.8515625" style="2" customWidth="1"/>
    <col min="9" max="15" width="8.7109375" style="2" customWidth="1"/>
    <col min="16" max="16" width="10.8515625" style="2" customWidth="1"/>
    <col min="17" max="22" width="8.7109375" style="2" customWidth="1"/>
    <col min="23" max="23" width="9.140625" style="2" customWidth="1"/>
    <col min="24" max="24" width="8.57421875" style="2" customWidth="1"/>
    <col min="25" max="25" width="11.421875" style="2" customWidth="1"/>
    <col min="26" max="26" width="8.57421875" style="2" customWidth="1"/>
    <col min="27" max="27" width="7.140625" style="2" customWidth="1"/>
    <col min="28" max="16384" width="11.421875" style="2" customWidth="1"/>
  </cols>
  <sheetData>
    <row r="1" spans="1:22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8.75" customHeight="1">
      <c r="A4" s="5" t="s">
        <v>90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0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7" ht="16.5" customHeight="1">
      <c r="A6" s="111" t="s">
        <v>3</v>
      </c>
      <c r="B6" s="112"/>
      <c r="C6" s="117" t="s">
        <v>4</v>
      </c>
      <c r="D6" s="99" t="s">
        <v>5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P6" s="107" t="s">
        <v>6</v>
      </c>
      <c r="Q6" s="105" t="s">
        <v>7</v>
      </c>
      <c r="R6" s="102"/>
      <c r="S6" s="102"/>
      <c r="T6" s="102"/>
      <c r="U6" s="102"/>
      <c r="V6" s="102"/>
      <c r="W6" s="102"/>
      <c r="X6" s="106"/>
      <c r="Y6" s="107" t="s">
        <v>8</v>
      </c>
      <c r="Z6" s="105" t="s">
        <v>9</v>
      </c>
      <c r="AA6" s="106"/>
    </row>
    <row r="7" spans="1:27" ht="21" customHeight="1">
      <c r="A7" s="113"/>
      <c r="B7" s="114"/>
      <c r="C7" s="118"/>
      <c r="D7" s="103" t="s">
        <v>10</v>
      </c>
      <c r="E7" s="104"/>
      <c r="F7" s="103" t="s">
        <v>11</v>
      </c>
      <c r="G7" s="104"/>
      <c r="H7" s="103" t="s">
        <v>12</v>
      </c>
      <c r="I7" s="104"/>
      <c r="J7" s="103" t="s">
        <v>13</v>
      </c>
      <c r="K7" s="104"/>
      <c r="L7" s="103" t="s">
        <v>14</v>
      </c>
      <c r="M7" s="104"/>
      <c r="N7" s="103" t="s">
        <v>15</v>
      </c>
      <c r="O7" s="104"/>
      <c r="P7" s="108"/>
      <c r="Q7" s="103" t="s">
        <v>16</v>
      </c>
      <c r="R7" s="104"/>
      <c r="S7" s="103" t="s">
        <v>17</v>
      </c>
      <c r="T7" s="104"/>
      <c r="U7" s="103" t="s">
        <v>18</v>
      </c>
      <c r="V7" s="104"/>
      <c r="W7" s="103" t="s">
        <v>19</v>
      </c>
      <c r="X7" s="110"/>
      <c r="Y7" s="108"/>
      <c r="Z7" s="103" t="s">
        <v>16</v>
      </c>
      <c r="AA7" s="104"/>
    </row>
    <row r="8" spans="1:27" ht="23.25" customHeight="1">
      <c r="A8" s="115"/>
      <c r="B8" s="116"/>
      <c r="C8" s="119"/>
      <c r="D8" s="72" t="s">
        <v>20</v>
      </c>
      <c r="E8" s="73" t="s">
        <v>21</v>
      </c>
      <c r="F8" s="72" t="s">
        <v>20</v>
      </c>
      <c r="G8" s="73" t="s">
        <v>21</v>
      </c>
      <c r="H8" s="72" t="s">
        <v>20</v>
      </c>
      <c r="I8" s="73" t="s">
        <v>21</v>
      </c>
      <c r="J8" s="72" t="s">
        <v>20</v>
      </c>
      <c r="K8" s="73" t="s">
        <v>21</v>
      </c>
      <c r="L8" s="72" t="s">
        <v>20</v>
      </c>
      <c r="M8" s="73" t="s">
        <v>21</v>
      </c>
      <c r="N8" s="72" t="s">
        <v>20</v>
      </c>
      <c r="O8" s="73" t="s">
        <v>21</v>
      </c>
      <c r="P8" s="109"/>
      <c r="Q8" s="72" t="s">
        <v>20</v>
      </c>
      <c r="R8" s="73" t="s">
        <v>21</v>
      </c>
      <c r="S8" s="72" t="s">
        <v>20</v>
      </c>
      <c r="T8" s="73" t="s">
        <v>21</v>
      </c>
      <c r="U8" s="72" t="s">
        <v>20</v>
      </c>
      <c r="V8" s="73" t="s">
        <v>21</v>
      </c>
      <c r="W8" s="72" t="s">
        <v>20</v>
      </c>
      <c r="X8" s="74" t="s">
        <v>21</v>
      </c>
      <c r="Y8" s="109"/>
      <c r="Z8" s="72" t="s">
        <v>20</v>
      </c>
      <c r="AA8" s="73" t="s">
        <v>21</v>
      </c>
    </row>
    <row r="9" spans="1:27" ht="19.5" customHeight="1">
      <c r="A9" s="7">
        <v>1</v>
      </c>
      <c r="B9" s="8" t="s">
        <v>22</v>
      </c>
      <c r="C9" s="9">
        <v>8800</v>
      </c>
      <c r="D9" s="10">
        <f>+'[5] POS TRAZADORES POR IPS'!$R$14+'[5] POS TRAZADORES POR IPS'!$AW$14+'[5] NO POS POR IPS'!$F$14+'[5] NO POS POR IPS'!$K$14</f>
        <v>963</v>
      </c>
      <c r="E9" s="11">
        <f aca="true" t="shared" si="0" ref="E9:E29">+D9*100/C9</f>
        <v>10.943181818181818</v>
      </c>
      <c r="F9" s="10">
        <f>+'[5] POS TRAZADORES POR IPS'!$BV$14+'[5] NO POS POR IPS'!$F$14+'[5] NO POS POR IPS'!$K$14</f>
        <v>961</v>
      </c>
      <c r="G9" s="11">
        <f aca="true" t="shared" si="1" ref="G9:G29">+F9*100/C9</f>
        <v>10.920454545454545</v>
      </c>
      <c r="H9" s="10">
        <f>+'[5] POS TRAZADORES POR IPS'!$K$14</f>
        <v>756</v>
      </c>
      <c r="I9" s="11">
        <f aca="true" t="shared" si="2" ref="I9:I29">+H9*100/C9</f>
        <v>8.590909090909092</v>
      </c>
      <c r="J9" s="10">
        <f>+'[5] POS TRAZADORES POR IPS'!$BV$14+'[5] POS  OTRAS POR IPS'!$AA$14+'[5] NO POS POR IPS'!$K$14</f>
        <v>950</v>
      </c>
      <c r="K9" s="12">
        <f aca="true" t="shared" si="3" ref="K9:K29">+J9*100/C9</f>
        <v>10.795454545454545</v>
      </c>
      <c r="L9" s="10">
        <f>+'[5] POS TRAZADORES POR IPS'!$BV$14+'[5] NO POS POR IPS'!$F$14+'[5] NO POS POR IPS'!$K$14</f>
        <v>961</v>
      </c>
      <c r="M9" s="13">
        <f aca="true" t="shared" si="4" ref="M9:M29">+L9*100/C9</f>
        <v>10.920454545454545</v>
      </c>
      <c r="N9" s="10">
        <f>+'[5] POS TRAZADORES POR IPS'!$CA$14+'[5] POS TRAZADORES POR IPS'!$CC$14+'[5] POS TRAZADORES POR IPS'!$CE$14+'[5] POS TRAZADORES POR IPS'!$CH$14+'[5] POS TRAZADORES POR IPS'!$CK$14+'[5] POS TRAZADORES POR IPS'!$CN$14+'[5] NO POS POR IPS'!$GP$14+'[5] NO POS POR IPS'!$GS$14+'[5] NO POS POR IPS'!$GV$14+'[5] NO POS POR IPS'!$GY$14</f>
        <v>1014</v>
      </c>
      <c r="O9" s="14">
        <f aca="true" t="shared" si="5" ref="O9:O29">+N9*100/C9</f>
        <v>11.522727272727273</v>
      </c>
      <c r="P9" s="15">
        <v>9077</v>
      </c>
      <c r="Q9" s="10">
        <f>+'[5] POS TRAZADORES POR IPS'!$CY$14+'[5] NO POS POR IPS'!$DA$14</f>
        <v>773</v>
      </c>
      <c r="R9" s="11">
        <f aca="true" t="shared" si="6" ref="R9:R29">+Q9*100/P9</f>
        <v>8.516029525173515</v>
      </c>
      <c r="S9" s="10">
        <f>+'[5] POS TRAZADORES POR IPS'!$CU$14+'[5] NO POS POR IPS'!$GE$14</f>
        <v>740</v>
      </c>
      <c r="T9" s="12">
        <f>+S9*100/P9</f>
        <v>8.15247328412471</v>
      </c>
      <c r="U9" s="10">
        <f>+'[5] POS TRAZADORES POR IPS'!$DP$14+'[5] NO POS POR IPS'!$DR$14</f>
        <v>721</v>
      </c>
      <c r="V9" s="11">
        <f aca="true" t="shared" si="7" ref="V9:V29">+U9*100/P9</f>
        <v>7.943153024126914</v>
      </c>
      <c r="W9" s="10">
        <f>+'[5] POS TRAZADORES POR IPS'!$EH$14+'[5] NO POS POR IPS'!$CH$14</f>
        <v>777</v>
      </c>
      <c r="X9" s="16">
        <f>+W9*100/P9</f>
        <v>8.560096948330946</v>
      </c>
      <c r="Y9" s="15">
        <v>7300</v>
      </c>
      <c r="Z9" s="10">
        <f>+'[5] POS TRAZADORES POR IPS'!$DC$14+'[5] NO POS POR IPS'!$DE$14</f>
        <v>592</v>
      </c>
      <c r="AA9" s="14">
        <f aca="true" t="shared" si="8" ref="AA9:AA29">+Z9*100/Y9</f>
        <v>8.10958904109589</v>
      </c>
    </row>
    <row r="10" spans="1:27" ht="19.5" customHeight="1">
      <c r="A10" s="17">
        <v>2</v>
      </c>
      <c r="B10" s="18" t="s">
        <v>23</v>
      </c>
      <c r="C10" s="19">
        <v>7830</v>
      </c>
      <c r="D10" s="20">
        <f>+'[5] POS TRAZADORES POR IPS'!$R$27+'[5] NO POS POR IPS'!$F$27+'[5] NO POS POR IPS'!$K$27</f>
        <v>907</v>
      </c>
      <c r="E10" s="21">
        <f t="shared" si="0"/>
        <v>11.583652618135376</v>
      </c>
      <c r="F10" s="20">
        <f>+'[5] POS TRAZADORES POR IPS'!$BV$27+'[5] NO POS POR IPS'!$F$27+'[5] NO POS POR IPS'!$K$27</f>
        <v>911</v>
      </c>
      <c r="G10" s="21">
        <f t="shared" si="1"/>
        <v>11.634738186462325</v>
      </c>
      <c r="H10" s="20">
        <f>+'[5] POS TRAZADORES POR IPS'!$K$27</f>
        <v>935</v>
      </c>
      <c r="I10" s="21">
        <f t="shared" si="2"/>
        <v>11.94125159642401</v>
      </c>
      <c r="J10" s="20">
        <f>+'[5] POS TRAZADORES POR IPS'!$BV$27+'[5] POS  OTRAS POR IPS'!$AA$27+'[5] NO POS POR IPS'!$K$27</f>
        <v>908</v>
      </c>
      <c r="K10" s="22">
        <f t="shared" si="3"/>
        <v>11.596424010217113</v>
      </c>
      <c r="L10" s="20">
        <f>+'[5] POS TRAZADORES POR IPS'!$BV$27+'[5] NO POS POR IPS'!$F$27+'[5] NO POS POR IPS'!$K$27</f>
        <v>911</v>
      </c>
      <c r="M10" s="23">
        <f t="shared" si="4"/>
        <v>11.634738186462325</v>
      </c>
      <c r="N10" s="20">
        <f>+'[5] POS TRAZADORES POR IPS'!$CA$27+'[5] POS TRAZADORES POR IPS'!$CC$27+'[5] POS TRAZADORES POR IPS'!$CE$27+'[5] POS TRAZADORES POR IPS'!$CH$27+'[5] POS TRAZADORES POR IPS'!$CK$27+'[5] POS TRAZADORES POR IPS'!$CN$27+'[5] NO POS POR IPS'!$GP$27+'[5] NO POS POR IPS'!$GS$27+'[5] NO POS POR IPS'!$GV$27+'[5] NO POS POR IPS'!$GY$27</f>
        <v>955</v>
      </c>
      <c r="O10" s="16">
        <f t="shared" si="5"/>
        <v>12.196679438058748</v>
      </c>
      <c r="P10" s="24">
        <v>7535</v>
      </c>
      <c r="Q10" s="20">
        <f>+'[5] POS TRAZADORES POR IPS'!$CY$27+'[5] NO POS POR IPS'!$DA$27</f>
        <v>630</v>
      </c>
      <c r="R10" s="21">
        <f t="shared" si="6"/>
        <v>8.360982083609821</v>
      </c>
      <c r="S10" s="20">
        <f>+'[5] POS TRAZADORES POR IPS'!$CU$27+'[5] NO POS POR IPS'!$GE$27</f>
        <v>613</v>
      </c>
      <c r="T10" s="22">
        <f>+S10*100/P10</f>
        <v>8.135368281353683</v>
      </c>
      <c r="U10" s="20">
        <f>+'[5] POS TRAZADORES POR IPS'!$DP$27+'[5] NO POS POR IPS'!$DR$27</f>
        <v>608</v>
      </c>
      <c r="V10" s="21">
        <f t="shared" si="7"/>
        <v>8.069011280690113</v>
      </c>
      <c r="W10" s="20">
        <f>+'[5] POS TRAZADORES POR IPS'!$EH$27+'[5] NO POS POR IPS'!$CH$27</f>
        <v>638</v>
      </c>
      <c r="X10" s="16">
        <f aca="true" t="shared" si="9" ref="X10:X28">+W10*100/P10</f>
        <v>8.467153284671532</v>
      </c>
      <c r="Y10" s="24">
        <v>6900</v>
      </c>
      <c r="Z10" s="20">
        <f>+'[5] POS TRAZADORES POR IPS'!$DC$27+'[5] NO POS POR IPS'!$DE$27</f>
        <v>461</v>
      </c>
      <c r="AA10" s="16">
        <f t="shared" si="8"/>
        <v>6.681159420289855</v>
      </c>
    </row>
    <row r="11" spans="1:27" ht="19.5" customHeight="1">
      <c r="A11" s="17">
        <v>3</v>
      </c>
      <c r="B11" s="18" t="s">
        <v>24</v>
      </c>
      <c r="C11" s="19">
        <v>1400</v>
      </c>
      <c r="D11" s="20">
        <f>+'[5] POS TRAZADORES POR IPS'!$R$40</f>
        <v>122</v>
      </c>
      <c r="E11" s="21">
        <f t="shared" si="0"/>
        <v>8.714285714285714</v>
      </c>
      <c r="F11" s="20">
        <f>+'[5] POS TRAZADORES POR IPS'!$BV$40</f>
        <v>121</v>
      </c>
      <c r="G11" s="21">
        <f t="shared" si="1"/>
        <v>8.642857142857142</v>
      </c>
      <c r="H11" s="20">
        <f>+'[5] POS TRAZADORES POR IPS'!$K$40</f>
        <v>4</v>
      </c>
      <c r="I11" s="21">
        <f t="shared" si="2"/>
        <v>0.2857142857142857</v>
      </c>
      <c r="J11" s="20">
        <f>+'[5] POS TRAZADORES POR IPS'!$BV$40</f>
        <v>121</v>
      </c>
      <c r="K11" s="22">
        <f t="shared" si="3"/>
        <v>8.642857142857142</v>
      </c>
      <c r="L11" s="20">
        <f>+'[5] POS TRAZADORES POR IPS'!$BV$40</f>
        <v>121</v>
      </c>
      <c r="M11" s="23">
        <f t="shared" si="4"/>
        <v>8.642857142857142</v>
      </c>
      <c r="N11" s="20">
        <f>+'[5] POS TRAZADORES POR IPS'!$CA$40+'[5] POS TRAZADORES POR IPS'!$CC$40+'[5] POS TRAZADORES POR IPS'!$CE$40+'[5] POS TRAZADORES POR IPS'!$CH$40+'[5] POS TRAZADORES POR IPS'!$CK$40+'[5] POS TRAZADORES POR IPS'!$CN$40+'[5] NO POS POR IPS'!$BS$56</f>
        <v>127</v>
      </c>
      <c r="O11" s="16">
        <f t="shared" si="5"/>
        <v>9.071428571428571</v>
      </c>
      <c r="P11" s="24">
        <v>1329</v>
      </c>
      <c r="Q11" s="20">
        <f>+'[5] POS TRAZADORES POR IPS'!$CY$40</f>
        <v>99</v>
      </c>
      <c r="R11" s="21">
        <f t="shared" si="6"/>
        <v>7.44920993227991</v>
      </c>
      <c r="S11" s="20">
        <f>+'[5] POS TRAZADORES POR IPS'!$CU$40</f>
        <v>98</v>
      </c>
      <c r="T11" s="22">
        <f aca="true" t="shared" si="10" ref="T11:T28">+S11*100/P11</f>
        <v>7.373965387509406</v>
      </c>
      <c r="U11" s="20">
        <f>+'[5] POS TRAZADORES POR IPS'!$DP$40</f>
        <v>106</v>
      </c>
      <c r="V11" s="21">
        <f t="shared" si="7"/>
        <v>7.975921745673439</v>
      </c>
      <c r="W11" s="20">
        <f>+'[5] POS TRAZADORES POR IPS'!$EH$40</f>
        <v>102</v>
      </c>
      <c r="X11" s="16">
        <f t="shared" si="9"/>
        <v>7.6749435665914225</v>
      </c>
      <c r="Y11" s="24">
        <v>1700</v>
      </c>
      <c r="Z11" s="20">
        <f>+'[5] POS TRAZADORES POR IPS'!$DC$40</f>
        <v>112</v>
      </c>
      <c r="AA11" s="16">
        <f t="shared" si="8"/>
        <v>6.588235294117647</v>
      </c>
    </row>
    <row r="12" spans="1:27" ht="19.5" customHeight="1">
      <c r="A12" s="17">
        <v>4</v>
      </c>
      <c r="B12" s="18" t="s">
        <v>25</v>
      </c>
      <c r="C12" s="19">
        <v>6307</v>
      </c>
      <c r="D12" s="20">
        <f>+'[5] POS TRAZADORES POR IPS'!$R$53+'[5] POS TRAZADORES POR IPS'!$AW$53+'[5] NO POS POR IPS'!$F$53+'[5] NO POS POR IPS'!$K$53</f>
        <v>488</v>
      </c>
      <c r="E12" s="21">
        <f t="shared" si="0"/>
        <v>7.737434596480101</v>
      </c>
      <c r="F12" s="20">
        <f>+'[5] POS TRAZADORES POR IPS'!$BV$53+'[5] NO POS POR IPS'!$F$53+'[5] NO POS POR IPS'!$K$53</f>
        <v>488</v>
      </c>
      <c r="G12" s="21">
        <f t="shared" si="1"/>
        <v>7.737434596480101</v>
      </c>
      <c r="H12" s="20">
        <f>+'[5] POS TRAZADORES POR IPS'!$K$53</f>
        <v>811</v>
      </c>
      <c r="I12" s="21">
        <f t="shared" si="2"/>
        <v>12.858728397019185</v>
      </c>
      <c r="J12" s="20">
        <f>+'[5] POS TRAZADORES POR IPS'!$BV$53+'[5] POS  OTRAS POR IPS'!$AA$53+'[5] NO POS POR IPS'!$K$53</f>
        <v>498</v>
      </c>
      <c r="K12" s="22">
        <f t="shared" si="3"/>
        <v>7.8959885841128905</v>
      </c>
      <c r="L12" s="20">
        <f>+'[5] POS TRAZADORES POR IPS'!$BV$53+'[5] NO POS POR IPS'!$F$53+'[5] NO POS POR IPS'!$K$53</f>
        <v>488</v>
      </c>
      <c r="M12" s="23">
        <f t="shared" si="4"/>
        <v>7.737434596480101</v>
      </c>
      <c r="N12" s="20">
        <f>+'[5] POS TRAZADORES POR IPS'!$CA$53+'[5] POS TRAZADORES POR IPS'!$CC$53+'[5] POS TRAZADORES POR IPS'!$CE$53+'[5] POS TRAZADORES POR IPS'!$CH$53+'[5] POS TRAZADORES POR IPS'!$CK$53+'[5] POS TRAZADORES POR IPS'!$CN$53</f>
        <v>575</v>
      </c>
      <c r="O12" s="16">
        <f t="shared" si="5"/>
        <v>9.116854288885365</v>
      </c>
      <c r="P12" s="24">
        <v>6078</v>
      </c>
      <c r="Q12" s="20">
        <f>+'[5] POS TRAZADORES POR IPS'!$CY$53</f>
        <v>441</v>
      </c>
      <c r="R12" s="21">
        <f t="shared" si="6"/>
        <v>7.255676209279368</v>
      </c>
      <c r="S12" s="20">
        <f>+'[5] POS TRAZADORES POR IPS'!$CU$53</f>
        <v>440</v>
      </c>
      <c r="T12" s="22">
        <f t="shared" si="10"/>
        <v>7.239223428759461</v>
      </c>
      <c r="U12" s="20">
        <f>+'[5] POS TRAZADORES POR IPS'!$DP$53</f>
        <v>469</v>
      </c>
      <c r="V12" s="21">
        <f t="shared" si="7"/>
        <v>7.716354063836788</v>
      </c>
      <c r="W12" s="20">
        <f>+'[5] POS TRAZADORES POR IPS'!$EH$53</f>
        <v>449</v>
      </c>
      <c r="X12" s="16">
        <f t="shared" si="9"/>
        <v>7.387298453438631</v>
      </c>
      <c r="Y12" s="24">
        <v>5800</v>
      </c>
      <c r="Z12" s="20">
        <f>+'[5] POS TRAZADORES POR IPS'!$DC$53</f>
        <v>449</v>
      </c>
      <c r="AA12" s="16">
        <f t="shared" si="8"/>
        <v>7.741379310344827</v>
      </c>
    </row>
    <row r="13" spans="1:27" ht="19.5" customHeight="1">
      <c r="A13" s="17">
        <v>5</v>
      </c>
      <c r="B13" s="18" t="s">
        <v>26</v>
      </c>
      <c r="C13" s="19">
        <v>6180</v>
      </c>
      <c r="D13" s="20">
        <f>+'[5] POS TRAZADORES POR IPS'!$R$66+'[5] POS TRAZADORES POR IPS'!$AW$66</f>
        <v>573</v>
      </c>
      <c r="E13" s="21">
        <f t="shared" si="0"/>
        <v>9.271844660194175</v>
      </c>
      <c r="F13" s="20">
        <f>+'[5] POS TRAZADORES POR IPS'!$BV$66</f>
        <v>572</v>
      </c>
      <c r="G13" s="21">
        <f t="shared" si="1"/>
        <v>9.255663430420713</v>
      </c>
      <c r="H13" s="20">
        <f>+'[5] POS TRAZADORES POR IPS'!$K$66</f>
        <v>14</v>
      </c>
      <c r="I13" s="21">
        <f t="shared" si="2"/>
        <v>0.22653721682847897</v>
      </c>
      <c r="J13" s="20">
        <f>+'[5] POS TRAZADORES POR IPS'!$BV$66</f>
        <v>572</v>
      </c>
      <c r="K13" s="22">
        <f t="shared" si="3"/>
        <v>9.255663430420713</v>
      </c>
      <c r="L13" s="20">
        <f>+'[5] POS TRAZADORES POR IPS'!$BV$66</f>
        <v>572</v>
      </c>
      <c r="M13" s="23">
        <f t="shared" si="4"/>
        <v>9.255663430420713</v>
      </c>
      <c r="N13" s="20">
        <f>+'[5] POS TRAZADORES POR IPS'!$CA$66+'[5] POS TRAZADORES POR IPS'!$CC$66+'[5] POS TRAZADORES POR IPS'!$CE$66+'[5] POS TRAZADORES POR IPS'!$CH$66+'[5] POS TRAZADORES POR IPS'!$CK$66+'[5] POS TRAZADORES POR IPS'!$CN$66</f>
        <v>493</v>
      </c>
      <c r="O13" s="16">
        <f t="shared" si="5"/>
        <v>7.977346278317152</v>
      </c>
      <c r="P13" s="24">
        <v>6405</v>
      </c>
      <c r="Q13" s="20">
        <f>+'[5] POS TRAZADORES POR IPS'!$CY$66</f>
        <v>496</v>
      </c>
      <c r="R13" s="21">
        <f t="shared" si="6"/>
        <v>7.743950039032006</v>
      </c>
      <c r="S13" s="20">
        <f>+'[5] POS TRAZADORES POR IPS'!$CU$66</f>
        <v>495</v>
      </c>
      <c r="T13" s="22">
        <f t="shared" si="10"/>
        <v>7.7283372365339575</v>
      </c>
      <c r="U13" s="20">
        <f>+'[5] POS TRAZADORES POR IPS'!$DP$66</f>
        <v>491</v>
      </c>
      <c r="V13" s="21">
        <f t="shared" si="7"/>
        <v>7.665886026541764</v>
      </c>
      <c r="W13" s="20">
        <f>+'[5] POS TRAZADORES POR IPS'!$EH$66</f>
        <v>505</v>
      </c>
      <c r="X13" s="16">
        <f t="shared" si="9"/>
        <v>7.884465261514442</v>
      </c>
      <c r="Y13" s="24">
        <v>6400</v>
      </c>
      <c r="Z13" s="20">
        <f>+'[5] POS TRAZADORES POR IPS'!$DC$66</f>
        <v>501</v>
      </c>
      <c r="AA13" s="16">
        <f t="shared" si="8"/>
        <v>7.828125</v>
      </c>
    </row>
    <row r="14" spans="1:27" ht="19.5" customHeight="1">
      <c r="A14" s="17">
        <v>6</v>
      </c>
      <c r="B14" s="18" t="s">
        <v>27</v>
      </c>
      <c r="C14" s="19">
        <v>3571</v>
      </c>
      <c r="D14" s="20">
        <f>+'[5] POS TRAZADORES POR IPS'!$R$79</f>
        <v>328</v>
      </c>
      <c r="E14" s="21">
        <f t="shared" si="0"/>
        <v>9.185102212265472</v>
      </c>
      <c r="F14" s="20">
        <f>+'[5] POS TRAZADORES POR IPS'!$BV$79</f>
        <v>328</v>
      </c>
      <c r="G14" s="21">
        <f t="shared" si="1"/>
        <v>9.185102212265472</v>
      </c>
      <c r="H14" s="20">
        <f>+'[5] POS TRAZADORES POR IPS'!$K$79</f>
        <v>290</v>
      </c>
      <c r="I14" s="21">
        <f t="shared" si="2"/>
        <v>8.120974516942033</v>
      </c>
      <c r="J14" s="20">
        <f>+'[5] POS TRAZADORES POR IPS'!$BV$79</f>
        <v>328</v>
      </c>
      <c r="K14" s="22">
        <f t="shared" si="3"/>
        <v>9.185102212265472</v>
      </c>
      <c r="L14" s="20">
        <f>+'[5] POS TRAZADORES POR IPS'!$BV$79</f>
        <v>328</v>
      </c>
      <c r="M14" s="23">
        <f t="shared" si="4"/>
        <v>9.185102212265472</v>
      </c>
      <c r="N14" s="20">
        <f>+'[5] POS TRAZADORES POR IPS'!$CA$79+'[5] POS TRAZADORES POR IPS'!$CC$79+'[5] POS TRAZADORES POR IPS'!$CE$79+'[5] POS TRAZADORES POR IPS'!$CH$79+'[5] POS TRAZADORES POR IPS'!$CK$79+'[5] POS TRAZADORES POR IPS'!$CN$79</f>
        <v>327</v>
      </c>
      <c r="O14" s="16">
        <f t="shared" si="5"/>
        <v>9.157098851862223</v>
      </c>
      <c r="P14" s="24">
        <v>3449</v>
      </c>
      <c r="Q14" s="20">
        <f>+'[5] POS TRAZADORES POR IPS'!$CY$79</f>
        <v>270</v>
      </c>
      <c r="R14" s="21">
        <f t="shared" si="6"/>
        <v>7.828356045230501</v>
      </c>
      <c r="S14" s="20">
        <f>+'[5] POS TRAZADORES POR IPS'!$CU$79</f>
        <v>269</v>
      </c>
      <c r="T14" s="22">
        <f t="shared" si="10"/>
        <v>7.79936213395187</v>
      </c>
      <c r="U14" s="20">
        <f>+'[5] POS TRAZADORES POR IPS'!$DP$79</f>
        <v>284</v>
      </c>
      <c r="V14" s="21">
        <f t="shared" si="7"/>
        <v>8.234270803131343</v>
      </c>
      <c r="W14" s="20">
        <f>+'[5] POS TRAZADORES POR IPS'!$EH$79</f>
        <v>277</v>
      </c>
      <c r="X14" s="16">
        <f t="shared" si="9"/>
        <v>8.031313424180922</v>
      </c>
      <c r="Y14" s="24">
        <v>3500</v>
      </c>
      <c r="Z14" s="20">
        <f>+'[5] POS TRAZADORES POR IPS'!$DC$79</f>
        <v>276</v>
      </c>
      <c r="AA14" s="16">
        <f t="shared" si="8"/>
        <v>7.885714285714286</v>
      </c>
    </row>
    <row r="15" spans="1:27" ht="19.5" customHeight="1">
      <c r="A15" s="17">
        <v>7</v>
      </c>
      <c r="B15" s="18" t="s">
        <v>28</v>
      </c>
      <c r="C15" s="19">
        <v>9334</v>
      </c>
      <c r="D15" s="20">
        <f>+'[5] POS TRAZADORES POR IPS'!$R$92</f>
        <v>1067</v>
      </c>
      <c r="E15" s="21">
        <f t="shared" si="0"/>
        <v>11.431326333833297</v>
      </c>
      <c r="F15" s="20">
        <f>+'[5] POS TRAZADORES POR IPS'!$BV$92</f>
        <v>1067</v>
      </c>
      <c r="G15" s="21">
        <f t="shared" si="1"/>
        <v>11.431326333833297</v>
      </c>
      <c r="H15" s="20">
        <f>+'[5] POS TRAZADORES POR IPS'!$K$92</f>
        <v>182</v>
      </c>
      <c r="I15" s="21">
        <f t="shared" si="2"/>
        <v>1.9498607242339834</v>
      </c>
      <c r="J15" s="20">
        <f>+'[5] POS TRAZADORES POR IPS'!$BV$92</f>
        <v>1067</v>
      </c>
      <c r="K15" s="22">
        <f t="shared" si="3"/>
        <v>11.431326333833297</v>
      </c>
      <c r="L15" s="20">
        <f>+'[5] POS TRAZADORES POR IPS'!$BV$92</f>
        <v>1067</v>
      </c>
      <c r="M15" s="23">
        <f t="shared" si="4"/>
        <v>11.431326333833297</v>
      </c>
      <c r="N15" s="20">
        <f>+'[5] POS TRAZADORES POR IPS'!$CA$92+'[5] POS TRAZADORES POR IPS'!$CC$92+'[5] POS TRAZADORES POR IPS'!$CE$92+'[5] POS TRAZADORES POR IPS'!$CH$92+'[5] POS TRAZADORES POR IPS'!$CK$92+'[5] POS TRAZADORES POR IPS'!$CN$92</f>
        <v>938</v>
      </c>
      <c r="O15" s="16">
        <f t="shared" si="5"/>
        <v>10.04928219412899</v>
      </c>
      <c r="P15" s="24">
        <v>10209</v>
      </c>
      <c r="Q15" s="20">
        <f>+'[5] POS TRAZADORES POR IPS'!$CY$92</f>
        <v>974</v>
      </c>
      <c r="R15" s="21">
        <f t="shared" si="6"/>
        <v>9.540601430110687</v>
      </c>
      <c r="S15" s="20">
        <f>+'[5] POS TRAZADORES POR IPS'!$CU$92</f>
        <v>977</v>
      </c>
      <c r="T15" s="22">
        <f t="shared" si="10"/>
        <v>9.569987266137721</v>
      </c>
      <c r="U15" s="20">
        <f>+'[5] POS TRAZADORES POR IPS'!$DP$92</f>
        <v>1023</v>
      </c>
      <c r="V15" s="21">
        <f t="shared" si="7"/>
        <v>10.020570085218925</v>
      </c>
      <c r="W15" s="20">
        <f>+'[5] POS TRAZADORES POR IPS'!$EH$92</f>
        <v>1018</v>
      </c>
      <c r="X15" s="16">
        <f t="shared" si="9"/>
        <v>9.971593691840534</v>
      </c>
      <c r="Y15" s="24">
        <v>8100</v>
      </c>
      <c r="Z15" s="20">
        <f>+'[5] POS TRAZADORES POR IPS'!$DC$92</f>
        <v>889</v>
      </c>
      <c r="AA15" s="16">
        <f t="shared" si="8"/>
        <v>10.975308641975309</v>
      </c>
    </row>
    <row r="16" spans="1:27" ht="19.5" customHeight="1">
      <c r="A16" s="17">
        <v>8</v>
      </c>
      <c r="B16" s="18" t="s">
        <v>29</v>
      </c>
      <c r="C16" s="19">
        <v>14891</v>
      </c>
      <c r="D16" s="20">
        <f>+'[5] POS TRAZADORES POR IPS'!$R$105+'[5] NO POS POR IPS'!$K$105</f>
        <v>1442</v>
      </c>
      <c r="E16" s="21">
        <f t="shared" si="0"/>
        <v>9.683701564703512</v>
      </c>
      <c r="F16" s="20">
        <f>+'[5] POS TRAZADORES POR IPS'!$BV$105+'[5] NO POS POR IPS'!$K$105</f>
        <v>1440</v>
      </c>
      <c r="G16" s="21">
        <f t="shared" si="1"/>
        <v>9.670270633268418</v>
      </c>
      <c r="H16" s="20">
        <f>+'[5] POS TRAZADORES POR IPS'!$K$105</f>
        <v>906</v>
      </c>
      <c r="I16" s="21">
        <f t="shared" si="2"/>
        <v>6.0842119400980454</v>
      </c>
      <c r="J16" s="20">
        <f>+'[5] POS TRAZADORES POR IPS'!$BV$105+'[5] NO POS POR IPS'!$K$105</f>
        <v>1440</v>
      </c>
      <c r="K16" s="22">
        <f t="shared" si="3"/>
        <v>9.670270633268418</v>
      </c>
      <c r="L16" s="20">
        <f>+'[5] POS TRAZADORES POR IPS'!$BV$105+'[5] NO POS POR IPS'!$K$105</f>
        <v>1440</v>
      </c>
      <c r="M16" s="23">
        <f t="shared" si="4"/>
        <v>9.670270633268418</v>
      </c>
      <c r="N16" s="20">
        <f>+'[5] POS TRAZADORES POR IPS'!$CA$105+'[5] POS TRAZADORES POR IPS'!$CC$105+'[5] POS TRAZADORES POR IPS'!$CE$105+'[5] POS TRAZADORES POR IPS'!$CH$105+'[5] POS TRAZADORES POR IPS'!$CK$105+'[5] POS TRAZADORES POR IPS'!$CN$105+'[5] NO POS POR IPS'!$GP$105+'[5] NO POS POR IPS'!$GS$105</f>
        <v>1490</v>
      </c>
      <c r="O16" s="16">
        <f t="shared" si="5"/>
        <v>10.006043919145792</v>
      </c>
      <c r="P16" s="24">
        <v>14512</v>
      </c>
      <c r="Q16" s="20">
        <f>+'[5] POS TRAZADORES POR IPS'!$CY$105+'[5] NO POS POR IPS'!$DA$105</f>
        <v>1122</v>
      </c>
      <c r="R16" s="21">
        <f t="shared" si="6"/>
        <v>7.731532524807056</v>
      </c>
      <c r="S16" s="20">
        <f>+'[5] POS TRAZADORES POR IPS'!$CU$105+'[5] NO POS POR IPS'!$GE$105</f>
        <v>1138</v>
      </c>
      <c r="T16" s="22">
        <f t="shared" si="10"/>
        <v>7.841786108048511</v>
      </c>
      <c r="U16" s="20">
        <f>+'[5] POS TRAZADORES POR IPS'!$DP$105+'[5] NO POS POR IPS'!$DR$105</f>
        <v>1228</v>
      </c>
      <c r="V16" s="21">
        <f t="shared" si="7"/>
        <v>8.461962513781698</v>
      </c>
      <c r="W16" s="20">
        <f>+'[5] POS TRAZADORES POR IPS'!$EH$105+'[5] NO POS POR IPS'!$CH$105</f>
        <v>1176</v>
      </c>
      <c r="X16" s="16">
        <f t="shared" si="9"/>
        <v>8.103638368246967</v>
      </c>
      <c r="Y16" s="24">
        <v>14116</v>
      </c>
      <c r="Z16" s="20">
        <f>+'[5] POS TRAZADORES POR IPS'!$DC$105+'[5] NO POS POR IPS'!$DE$105</f>
        <v>1110</v>
      </c>
      <c r="AA16" s="16">
        <f t="shared" si="8"/>
        <v>7.863417398696515</v>
      </c>
    </row>
    <row r="17" spans="1:27" ht="19.5" customHeight="1">
      <c r="A17" s="17">
        <v>9</v>
      </c>
      <c r="B17" s="18" t="s">
        <v>30</v>
      </c>
      <c r="C17" s="19">
        <v>5468</v>
      </c>
      <c r="D17" s="36">
        <f>+'[5] POS TRAZADORES POR IPS'!$R$118+'[5] POS TRAZADORES POR IPS'!$AW$118+'[5] NO POS POR IPS'!$K$118</f>
        <v>633</v>
      </c>
      <c r="E17" s="37">
        <f t="shared" si="0"/>
        <v>11.576444769568399</v>
      </c>
      <c r="F17" s="36">
        <f>+'[5] POS TRAZADORES POR IPS'!$BV$118+'[5] NO POS POR IPS'!$K$118</f>
        <v>633</v>
      </c>
      <c r="G17" s="37">
        <f t="shared" si="1"/>
        <v>11.576444769568399</v>
      </c>
      <c r="H17" s="36">
        <f>+'[5] POS TRAZADORES POR IPS'!$K$118</f>
        <v>105</v>
      </c>
      <c r="I17" s="37">
        <f t="shared" si="2"/>
        <v>1.920263350402341</v>
      </c>
      <c r="J17" s="36">
        <f>+'[5] POS TRAZADORES POR IPS'!$BV$118+'[5] NO POS POR IPS'!$K$118</f>
        <v>633</v>
      </c>
      <c r="K17" s="38">
        <f t="shared" si="3"/>
        <v>11.576444769568399</v>
      </c>
      <c r="L17" s="36">
        <f>+'[5] POS TRAZADORES POR IPS'!$BV$118+'[5] NO POS POR IPS'!$K$118</f>
        <v>633</v>
      </c>
      <c r="M17" s="39">
        <f t="shared" si="4"/>
        <v>11.576444769568399</v>
      </c>
      <c r="N17" s="20">
        <f>+'[5] POS TRAZADORES POR IPS'!$CA$118+'[5] POS TRAZADORES POR IPS'!$CC$118+'[5] POS TRAZADORES POR IPS'!$CE$118+'[5] POS TRAZADORES POR IPS'!$CH$118+'[5] POS TRAZADORES POR IPS'!$CK$118+'[5] POS TRAZADORES POR IPS'!$CN$118+'[5] NO POS POR IPS'!$GP$118+'[5] NO POS POR IPS'!$GS$118+'[5] NO POS POR IPS'!$GV$118</f>
        <v>618</v>
      </c>
      <c r="O17" s="40">
        <f t="shared" si="5"/>
        <v>11.302121433796636</v>
      </c>
      <c r="P17" s="41">
        <v>6316</v>
      </c>
      <c r="Q17" s="36">
        <f>+'[5] POS TRAZADORES POR IPS'!$CY$118+'[5] NO POS POR IPS'!$DA$118</f>
        <v>439</v>
      </c>
      <c r="R17" s="37">
        <f t="shared" si="6"/>
        <v>6.95060164661178</v>
      </c>
      <c r="S17" s="36">
        <f>+'[5] POS TRAZADORES POR IPS'!$CU$118+'[5] NO POS POR IPS'!$GE$118</f>
        <v>441</v>
      </c>
      <c r="T17" s="38">
        <f t="shared" si="10"/>
        <v>6.982267257758075</v>
      </c>
      <c r="U17" s="36">
        <f>+'[5] POS TRAZADORES POR IPS'!$DP$118+'[5] NO POS POR IPS'!$DR$118</f>
        <v>455</v>
      </c>
      <c r="V17" s="37">
        <f t="shared" si="7"/>
        <v>7.2039265357821405</v>
      </c>
      <c r="W17" s="36">
        <f>+'[5] POS TRAZADORES POR IPS'!$EH$118+'[5] NO POS POR IPS'!$CH$118</f>
        <v>460</v>
      </c>
      <c r="X17" s="40">
        <f t="shared" si="9"/>
        <v>7.283090563647878</v>
      </c>
      <c r="Y17" s="41">
        <v>6800</v>
      </c>
      <c r="Z17" s="36">
        <f>+'[5] POS TRAZADORES POR IPS'!$DC$118+'[5] NO POS POR IPS'!$DE$118</f>
        <v>503</v>
      </c>
      <c r="AA17" s="40">
        <f t="shared" si="8"/>
        <v>7.397058823529412</v>
      </c>
    </row>
    <row r="18" spans="1:27" ht="19.5" customHeight="1">
      <c r="A18" s="17">
        <v>10</v>
      </c>
      <c r="B18" s="18" t="s">
        <v>31</v>
      </c>
      <c r="C18" s="19">
        <v>8926</v>
      </c>
      <c r="D18" s="20">
        <f>+'[5] POS TRAZADORES POR IPS'!$R$131+'[5] NO POS POR IPS'!$K$131</f>
        <v>771</v>
      </c>
      <c r="E18" s="21">
        <f t="shared" si="0"/>
        <v>8.637687654044365</v>
      </c>
      <c r="F18" s="20">
        <f>+'[5] POS TRAZADORES POR IPS'!$BV$131+'[5] NO POS POR IPS'!$K$131</f>
        <v>772</v>
      </c>
      <c r="G18" s="21">
        <f t="shared" si="1"/>
        <v>8.648890880573605</v>
      </c>
      <c r="H18" s="20">
        <f>+'[5] POS TRAZADORES POR IPS'!$K$131</f>
        <v>188</v>
      </c>
      <c r="I18" s="21">
        <f t="shared" si="2"/>
        <v>2.106206587497199</v>
      </c>
      <c r="J18" s="20">
        <f>+'[5] POS TRAZADORES POR IPS'!$BV$131+'[5] NO POS POR IPS'!$K$131</f>
        <v>772</v>
      </c>
      <c r="K18" s="22">
        <f t="shared" si="3"/>
        <v>8.648890880573605</v>
      </c>
      <c r="L18" s="20">
        <f>+'[5] POS TRAZADORES POR IPS'!$BV$131+'[5] NO POS POR IPS'!$K$131</f>
        <v>772</v>
      </c>
      <c r="M18" s="23">
        <f t="shared" si="4"/>
        <v>8.648890880573605</v>
      </c>
      <c r="N18" s="20">
        <f>+'[5] POS TRAZADORES POR IPS'!$CA$131+'[5] POS TRAZADORES POR IPS'!$CC$131+'[5] POS TRAZADORES POR IPS'!$CE$131+'[5] POS TRAZADORES POR IPS'!$CH$131+'[5] POS TRAZADORES POR IPS'!$CK$131+'[5] POS TRAZADORES POR IPS'!$CN$131</f>
        <v>725</v>
      </c>
      <c r="O18" s="16">
        <f t="shared" si="5"/>
        <v>8.122339233699305</v>
      </c>
      <c r="P18" s="24">
        <v>8934</v>
      </c>
      <c r="Q18" s="20">
        <f>+'[5] POS TRAZADORES POR IPS'!$CY$131+'[5] NO POS POR IPS'!$DA$131</f>
        <v>619</v>
      </c>
      <c r="R18" s="21">
        <f t="shared" si="6"/>
        <v>6.9285874188493395</v>
      </c>
      <c r="S18" s="20">
        <f>+'[5] POS TRAZADORES POR IPS'!$CU$131+'[5] NO POS POR IPS'!$GE$131</f>
        <v>623</v>
      </c>
      <c r="T18" s="22">
        <f t="shared" si="10"/>
        <v>6.973360197000224</v>
      </c>
      <c r="U18" s="20">
        <f>+'[5] POS TRAZADORES POR IPS'!$DP$131+'[5] NO POS POR IPS'!$DR$131</f>
        <v>634</v>
      </c>
      <c r="V18" s="21">
        <f t="shared" si="7"/>
        <v>7.096485336915156</v>
      </c>
      <c r="W18" s="20">
        <f>+'[5] POS TRAZADORES POR IPS'!$EH$131+'[5] NO POS POR IPS'!$CH$131</f>
        <v>646</v>
      </c>
      <c r="X18" s="16">
        <f t="shared" si="9"/>
        <v>7.230803671367808</v>
      </c>
      <c r="Y18" s="24">
        <v>9100</v>
      </c>
      <c r="Z18" s="20">
        <f>+'[5] POS TRAZADORES POR IPS'!$DC$131+'[5] NO POS POR IPS'!$DE$131</f>
        <v>693</v>
      </c>
      <c r="AA18" s="16">
        <f t="shared" si="8"/>
        <v>7.615384615384615</v>
      </c>
    </row>
    <row r="19" spans="1:27" ht="19.5" customHeight="1">
      <c r="A19" s="17">
        <v>11</v>
      </c>
      <c r="B19" s="18" t="s">
        <v>32</v>
      </c>
      <c r="C19" s="19">
        <v>11333</v>
      </c>
      <c r="D19" s="20">
        <f>+'[5] POS TRAZADORES POR IPS'!$R$144+'[5] NO POS POR IPS'!$F$144+'[5] NO POS POR IPS'!$K$144</f>
        <v>1130</v>
      </c>
      <c r="E19" s="21">
        <f t="shared" si="0"/>
        <v>9.970881496514604</v>
      </c>
      <c r="F19" s="20">
        <f>+'[5] POS TRAZADORES POR IPS'!$BV$144+'[5] NO POS POR IPS'!$F$144+'[5] NO POS POR IPS'!$K$144</f>
        <v>1132</v>
      </c>
      <c r="G19" s="21">
        <f t="shared" si="1"/>
        <v>9.988529074384541</v>
      </c>
      <c r="H19" s="20">
        <f>+'[5] POS TRAZADORES POR IPS'!$K$144</f>
        <v>499</v>
      </c>
      <c r="I19" s="21">
        <f t="shared" si="2"/>
        <v>4.403070678549369</v>
      </c>
      <c r="J19" s="20">
        <f>+'[5] POS TRAZADORES POR IPS'!$BV$144+'[5] NO POS POR IPS'!$K$144+'[5] NO POS POR IPS'!$CQ$144</f>
        <v>1132</v>
      </c>
      <c r="K19" s="22">
        <f t="shared" si="3"/>
        <v>9.988529074384541</v>
      </c>
      <c r="L19" s="20">
        <f>+'[5] POS TRAZADORES POR IPS'!$BV$144+'[5] NO POS POR IPS'!$F$144+'[5] NO POS POR IPS'!$K$144</f>
        <v>1132</v>
      </c>
      <c r="M19" s="23">
        <f t="shared" si="4"/>
        <v>9.988529074384541</v>
      </c>
      <c r="N19" s="20">
        <f>+'[5] POS TRAZADORES POR IPS'!$CA$144+'[5] POS TRAZADORES POR IPS'!$CC$144+'[5] POS TRAZADORES POR IPS'!$CE$144+'[5] POS TRAZADORES POR IPS'!$CH$144+'[5] POS TRAZADORES POR IPS'!$CK$144+'[5] POS TRAZADORES POR IPS'!$CN$144+'[5] NO POS POR IPS'!$GS$144</f>
        <v>1144</v>
      </c>
      <c r="O19" s="16">
        <f t="shared" si="5"/>
        <v>10.094414541604165</v>
      </c>
      <c r="P19" s="24">
        <v>11045</v>
      </c>
      <c r="Q19" s="20">
        <f>+'[5] POS TRAZADORES POR IPS'!$CY$144+'[5] NO POS POR IPS'!$DA$144</f>
        <v>843</v>
      </c>
      <c r="R19" s="21">
        <f t="shared" si="6"/>
        <v>7.632412856496152</v>
      </c>
      <c r="S19" s="20">
        <f>+'[5] POS TRAZADORES POR IPS'!$CU$144+'[5] NO POS POR IPS'!$GE$144</f>
        <v>852</v>
      </c>
      <c r="T19" s="22">
        <f t="shared" si="10"/>
        <v>7.713897691263015</v>
      </c>
      <c r="U19" s="20">
        <f>+'[5] POS TRAZADORES POR IPS'!$DP$144+'[5] NO POS POR IPS'!$DR$144</f>
        <v>928</v>
      </c>
      <c r="V19" s="21">
        <f t="shared" si="7"/>
        <v>8.401991851516524</v>
      </c>
      <c r="W19" s="20">
        <f>+'[5] POS TRAZADORES POR IPS'!$EH$144+'[5] NO POS POR IPS'!$CH$144</f>
        <v>862</v>
      </c>
      <c r="X19" s="16">
        <f t="shared" si="9"/>
        <v>7.804436396559529</v>
      </c>
      <c r="Y19" s="24">
        <v>12800</v>
      </c>
      <c r="Z19" s="20">
        <f>+'[5] POS TRAZADORES POR IPS'!$DC$144+'[5] NO POS POR IPS'!$DE$144</f>
        <v>836</v>
      </c>
      <c r="AA19" s="16">
        <f t="shared" si="8"/>
        <v>6.53125</v>
      </c>
    </row>
    <row r="20" spans="1:27" ht="19.5" customHeight="1">
      <c r="A20" s="17">
        <v>12</v>
      </c>
      <c r="B20" s="18" t="s">
        <v>33</v>
      </c>
      <c r="C20" s="19">
        <v>4862</v>
      </c>
      <c r="D20" s="20">
        <f>+'[5] POS TRAZADORES POR IPS'!$R$157+'[5] NO POS POR IPS'!$F$157+'[5] NO POS POR IPS'!$K$157</f>
        <v>353</v>
      </c>
      <c r="E20" s="21">
        <f t="shared" si="0"/>
        <v>7.260386672151378</v>
      </c>
      <c r="F20" s="20">
        <f>+'[5] POS TRAZADORES POR IPS'!$BV$157+'[5] NO POS POR IPS'!$F$157+'[5] NO POS POR IPS'!$K$157</f>
        <v>352</v>
      </c>
      <c r="G20" s="21">
        <f t="shared" si="1"/>
        <v>7.239819004524887</v>
      </c>
      <c r="H20" s="20">
        <f>+'[5] POS TRAZADORES POR IPS'!$K$157</f>
        <v>1078</v>
      </c>
      <c r="I20" s="21">
        <f t="shared" si="2"/>
        <v>22.171945701357465</v>
      </c>
      <c r="J20" s="20">
        <f>+'[5] POS TRAZADORES POR IPS'!$BV$157+'[5] POS  OTRAS POR IPS'!$AA$157+'[5] NO POS POR IPS'!$K$157</f>
        <v>352</v>
      </c>
      <c r="K20" s="22">
        <f t="shared" si="3"/>
        <v>7.239819004524887</v>
      </c>
      <c r="L20" s="20">
        <f>+'[5] POS TRAZADORES POR IPS'!$BV$157+'[5] NO POS POR IPS'!$F$157+'[5] NO POS POR IPS'!$K$157</f>
        <v>352</v>
      </c>
      <c r="M20" s="23">
        <f t="shared" si="4"/>
        <v>7.239819004524887</v>
      </c>
      <c r="N20" s="20">
        <f>+'[5] POS TRAZADORES POR IPS'!$CA$157+'[5] POS TRAZADORES POR IPS'!$CC$157+'[5] POS TRAZADORES POR IPS'!$CE$157+'[5] POS TRAZADORES POR IPS'!$CH$157+'[5] POS TRAZADORES POR IPS'!$CK$157+'[5] POS TRAZADORES POR IPS'!$CN$157</f>
        <v>408</v>
      </c>
      <c r="O20" s="16">
        <f t="shared" si="5"/>
        <v>8.391608391608392</v>
      </c>
      <c r="P20" s="24">
        <v>3751</v>
      </c>
      <c r="Q20" s="20">
        <f>+'[5] POS TRAZADORES POR IPS'!$CY$157+'[5] NO POS POR IPS'!$DA$157</f>
        <v>288</v>
      </c>
      <c r="R20" s="21">
        <f t="shared" si="6"/>
        <v>7.677952545987736</v>
      </c>
      <c r="S20" s="20">
        <f>+'[5] POS TRAZADORES POR IPS'!$CU$157+'[5] NO POS POR IPS'!$GE$157</f>
        <v>288</v>
      </c>
      <c r="T20" s="22">
        <f t="shared" si="10"/>
        <v>7.677952545987736</v>
      </c>
      <c r="U20" s="20">
        <f>+'[5] POS TRAZADORES POR IPS'!$DP$157+'[5] NO POS POR IPS'!$DR$157</f>
        <v>313</v>
      </c>
      <c r="V20" s="21">
        <f t="shared" si="7"/>
        <v>8.344441482271394</v>
      </c>
      <c r="W20" s="20">
        <f>+'[5] POS TRAZADORES POR IPS'!$EH$157+'[5] NO POS POR IPS'!$CH$157</f>
        <v>308</v>
      </c>
      <c r="X20" s="16">
        <f t="shared" si="9"/>
        <v>8.211143695014663</v>
      </c>
      <c r="Y20" s="24">
        <v>3500</v>
      </c>
      <c r="Z20" s="20">
        <f>+'[5] POS TRAZADORES POR IPS'!$DC$157+'[5] NO POS POR IPS'!$DE$157</f>
        <v>210</v>
      </c>
      <c r="AA20" s="16">
        <f t="shared" si="8"/>
        <v>6</v>
      </c>
    </row>
    <row r="21" spans="1:27" ht="19.5" customHeight="1">
      <c r="A21" s="17">
        <v>13</v>
      </c>
      <c r="B21" s="18" t="s">
        <v>34</v>
      </c>
      <c r="C21" s="19">
        <v>3542</v>
      </c>
      <c r="D21" s="20">
        <f>+'[5] POS TRAZADORES POR IPS'!$R$170+'[5] NO POS POR IPS'!$K$170</f>
        <v>236</v>
      </c>
      <c r="E21" s="21">
        <f t="shared" si="0"/>
        <v>6.662902315076228</v>
      </c>
      <c r="F21" s="20">
        <f>+'[5] POS TRAZADORES POR IPS'!$BV$170+'[5] NO POS POR IPS'!$K$170</f>
        <v>236</v>
      </c>
      <c r="G21" s="21">
        <f t="shared" si="1"/>
        <v>6.662902315076228</v>
      </c>
      <c r="H21" s="20">
        <f>+'[5] POS TRAZADORES POR IPS'!$K$170</f>
        <v>1510</v>
      </c>
      <c r="I21" s="21">
        <f t="shared" si="2"/>
        <v>42.631281761716544</v>
      </c>
      <c r="J21" s="20">
        <f>+'[5] POS TRAZADORES POR IPS'!$BV$170+'[5] NO POS POR IPS'!$K$170</f>
        <v>236</v>
      </c>
      <c r="K21" s="22">
        <f t="shared" si="3"/>
        <v>6.662902315076228</v>
      </c>
      <c r="L21" s="20">
        <f>+'[5] POS TRAZADORES POR IPS'!$BV$170+'[5] NO POS POR IPS'!$K$170</f>
        <v>236</v>
      </c>
      <c r="M21" s="23">
        <f t="shared" si="4"/>
        <v>6.662902315076228</v>
      </c>
      <c r="N21" s="20">
        <f>+'[5] POS TRAZADORES POR IPS'!$CA$170+'[5] POS TRAZADORES POR IPS'!$CC$170+'[5] POS TRAZADORES POR IPS'!$CE$170+'[5] POS TRAZADORES POR IPS'!$CH$170+'[5] POS TRAZADORES POR IPS'!$CK$170+'[5] POS TRAZADORES POR IPS'!$CN$170</f>
        <v>302</v>
      </c>
      <c r="O21" s="16">
        <f t="shared" si="5"/>
        <v>8.526256352343308</v>
      </c>
      <c r="P21" s="24">
        <v>2736</v>
      </c>
      <c r="Q21" s="20">
        <f>+'[5] POS TRAZADORES POR IPS'!$CY$170+'[5] NO POS POR IPS'!$DA$170</f>
        <v>160</v>
      </c>
      <c r="R21" s="21">
        <f t="shared" si="6"/>
        <v>5.847953216374269</v>
      </c>
      <c r="S21" s="20">
        <f>+'[5] POS TRAZADORES POR IPS'!$CU$170+'[5] NO POS POR IPS'!$GE$170</f>
        <v>165</v>
      </c>
      <c r="T21" s="22">
        <f t="shared" si="10"/>
        <v>6.030701754385965</v>
      </c>
      <c r="U21" s="20">
        <f>+'[5] POS TRAZADORES POR IPS'!$DP$170+'[5] NO POS POR IPS'!$DR$170</f>
        <v>172</v>
      </c>
      <c r="V21" s="21">
        <f t="shared" si="7"/>
        <v>6.286549707602339</v>
      </c>
      <c r="W21" s="20">
        <f>+'[5] POS TRAZADORES POR IPS'!$EH$170+'[5] NO POS POR IPS'!$CH$170</f>
        <v>166</v>
      </c>
      <c r="X21" s="16">
        <f t="shared" si="9"/>
        <v>6.067251461988304</v>
      </c>
      <c r="Y21" s="24">
        <v>3048</v>
      </c>
      <c r="Z21" s="20">
        <f>+'[5] POS TRAZADORES POR IPS'!$DC$170+'[5] NO POS POR IPS'!$DE$170</f>
        <v>184</v>
      </c>
      <c r="AA21" s="16">
        <f t="shared" si="8"/>
        <v>6.036745406824147</v>
      </c>
    </row>
    <row r="22" spans="1:27" ht="19.5" customHeight="1">
      <c r="A22" s="17">
        <v>14</v>
      </c>
      <c r="B22" s="18" t="s">
        <v>35</v>
      </c>
      <c r="C22" s="19">
        <v>1189</v>
      </c>
      <c r="D22" s="20">
        <f>+'[5] POS TRAZADORES POR IPS'!$R$183+'[5] NO POS POR IPS'!$F$183+'[5] NO POS POR IPS'!$K$183</f>
        <v>119</v>
      </c>
      <c r="E22" s="21">
        <f t="shared" si="0"/>
        <v>10.008410428931876</v>
      </c>
      <c r="F22" s="20">
        <f>+'[5] POS TRAZADORES POR IPS'!$BV$183+'[5] NO POS POR IPS'!$F$183</f>
        <v>119</v>
      </c>
      <c r="G22" s="21">
        <f t="shared" si="1"/>
        <v>10.008410428931876</v>
      </c>
      <c r="H22" s="20">
        <f>+'[5] POS TRAZADORES POR IPS'!$K$183</f>
        <v>581</v>
      </c>
      <c r="I22" s="21">
        <f t="shared" si="2"/>
        <v>48.8645920941968</v>
      </c>
      <c r="J22" s="20">
        <f>+'[5] POS TRAZADORES POR IPS'!$BV$183</f>
        <v>82</v>
      </c>
      <c r="K22" s="22">
        <f t="shared" si="3"/>
        <v>6.896551724137931</v>
      </c>
      <c r="L22" s="20">
        <f>+'[5] POS TRAZADORES POR IPS'!$BV$183+'[5] NO POS POR IPS'!$F$183</f>
        <v>119</v>
      </c>
      <c r="M22" s="23">
        <f t="shared" si="4"/>
        <v>10.008410428931876</v>
      </c>
      <c r="N22" s="20">
        <f>+'[5] POS TRAZADORES POR IPS'!$CA$183+'[5] POS TRAZADORES POR IPS'!$CC$183+'[5] POS TRAZADORES POR IPS'!$CE$183+'[5] POS TRAZADORES POR IPS'!$CH$183+'[5] POS TRAZADORES POR IPS'!$CK$183+'[5] POS TRAZADORES POR IPS'!$CN$183</f>
        <v>92</v>
      </c>
      <c r="O22" s="16">
        <f t="shared" si="5"/>
        <v>7.737594617325484</v>
      </c>
      <c r="P22" s="24">
        <v>1086</v>
      </c>
      <c r="Q22" s="20">
        <f>+'[5] POS TRAZADORES POR IPS'!$CY$183+'[5] NO POS POR IPS'!$DA$183</f>
        <v>86</v>
      </c>
      <c r="R22" s="21">
        <f t="shared" si="6"/>
        <v>7.918968692449355</v>
      </c>
      <c r="S22" s="20">
        <f>+'[5] POS TRAZADORES POR IPS'!$CU$183+'[5] NO POS POR IPS'!$GE$183</f>
        <v>87</v>
      </c>
      <c r="T22" s="22">
        <f t="shared" si="10"/>
        <v>8.011049723756907</v>
      </c>
      <c r="U22" s="20">
        <f>+'[5] POS TRAZADORES POR IPS'!$DP$183+'[5] NO POS POR IPS'!$DR$183</f>
        <v>87</v>
      </c>
      <c r="V22" s="21">
        <f t="shared" si="7"/>
        <v>8.011049723756907</v>
      </c>
      <c r="W22" s="20">
        <f>+'[5] POS TRAZADORES POR IPS'!$EH$183+'[5] NO POS POR IPS'!$CH$183</f>
        <v>91</v>
      </c>
      <c r="X22" s="16">
        <f t="shared" si="9"/>
        <v>8.37937384898711</v>
      </c>
      <c r="Y22" s="24">
        <v>1169</v>
      </c>
      <c r="Z22" s="20">
        <f>+'[5] POS TRAZADORES POR IPS'!$DC$183+'[5] NO POS POR IPS'!$DE$183</f>
        <v>71</v>
      </c>
      <c r="AA22" s="16">
        <f t="shared" si="8"/>
        <v>6.073567151411463</v>
      </c>
    </row>
    <row r="23" spans="1:27" ht="19.5" customHeight="1">
      <c r="A23" s="17">
        <v>15</v>
      </c>
      <c r="B23" s="18" t="s">
        <v>36</v>
      </c>
      <c r="C23" s="19">
        <v>3100</v>
      </c>
      <c r="D23" s="20">
        <f>+'[5] POS TRAZADORES POR IPS'!$R$196+'[5] POS TRAZADORES POR IPS'!$AW$196+'[5] NO POS POR IPS'!$K$196</f>
        <v>474</v>
      </c>
      <c r="E23" s="21">
        <f t="shared" si="0"/>
        <v>15.290322580645162</v>
      </c>
      <c r="F23" s="20">
        <f>+'[5] POS TRAZADORES POR IPS'!$BV$196+'[5] NO POS POR IPS'!$K$196</f>
        <v>474</v>
      </c>
      <c r="G23" s="21">
        <f t="shared" si="1"/>
        <v>15.290322580645162</v>
      </c>
      <c r="H23" s="20">
        <f>+'[5] POS TRAZADORES POR IPS'!$K$196</f>
        <v>1</v>
      </c>
      <c r="I23" s="21">
        <f t="shared" si="2"/>
        <v>0.03225806451612903</v>
      </c>
      <c r="J23" s="20">
        <f>+'[5] POS TRAZADORES POR IPS'!$BV$196+'[5] NO POS POR IPS'!$K$196</f>
        <v>474</v>
      </c>
      <c r="K23" s="22">
        <f t="shared" si="3"/>
        <v>15.290322580645162</v>
      </c>
      <c r="L23" s="20">
        <f>+'[5] POS TRAZADORES POR IPS'!$BV$196+'[5] NO POS POR IPS'!$K$196</f>
        <v>474</v>
      </c>
      <c r="M23" s="23">
        <f t="shared" si="4"/>
        <v>15.290322580645162</v>
      </c>
      <c r="N23" s="20">
        <f>+'[5] POS TRAZADORES POR IPS'!$CA$196+'[5] POS TRAZADORES POR IPS'!$CC$196+'[5] POS TRAZADORES POR IPS'!$CE$196+'[5] POS TRAZADORES POR IPS'!$CH$196+'[5] POS TRAZADORES POR IPS'!$CK$196+'[5] POS TRAZADORES POR IPS'!$CN$196</f>
        <v>396</v>
      </c>
      <c r="O23" s="16">
        <f t="shared" si="5"/>
        <v>12.774193548387096</v>
      </c>
      <c r="P23" s="24">
        <v>3100</v>
      </c>
      <c r="Q23" s="20">
        <f>+'[5] POS TRAZADORES POR IPS'!$CY$196+'[5] NO POS POR IPS'!$DA$196</f>
        <v>299</v>
      </c>
      <c r="R23" s="21">
        <f t="shared" si="6"/>
        <v>9.64516129032258</v>
      </c>
      <c r="S23" s="20">
        <f>+'[5] POS TRAZADORES POR IPS'!$CU$196+'[5] NO POS POR IPS'!$GE$196</f>
        <v>298</v>
      </c>
      <c r="T23" s="22">
        <f t="shared" si="10"/>
        <v>9.612903225806452</v>
      </c>
      <c r="U23" s="20">
        <f>+'[5] POS TRAZADORES POR IPS'!$DP$196+'[5] NO POS POR IPS'!$DR$196</f>
        <v>297</v>
      </c>
      <c r="V23" s="21">
        <f t="shared" si="7"/>
        <v>9.580645161290322</v>
      </c>
      <c r="W23" s="20">
        <f>+'[5] POS TRAZADORES POR IPS'!$EH$196+'[5] NO POS POR IPS'!$CH$196</f>
        <v>312</v>
      </c>
      <c r="X23" s="16">
        <f t="shared" si="9"/>
        <v>10.064516129032258</v>
      </c>
      <c r="Y23" s="24">
        <v>2800</v>
      </c>
      <c r="Z23" s="20">
        <f>+'[5] POS TRAZADORES POR IPS'!$DC$196+'[5] NO POS POR IPS'!$DE$196</f>
        <v>292</v>
      </c>
      <c r="AA23" s="16">
        <f t="shared" si="8"/>
        <v>10.428571428571429</v>
      </c>
    </row>
    <row r="24" spans="1:27" ht="19.5" customHeight="1">
      <c r="A24" s="17">
        <v>16</v>
      </c>
      <c r="B24" s="18" t="s">
        <v>37</v>
      </c>
      <c r="C24" s="19">
        <v>5711</v>
      </c>
      <c r="D24" s="20">
        <f>+'[5] POS TRAZADORES POR IPS'!$R$209+'[5] NO POS POR IPS'!$K$209</f>
        <v>568</v>
      </c>
      <c r="E24" s="21">
        <f t="shared" si="0"/>
        <v>9.945718788303274</v>
      </c>
      <c r="F24" s="20">
        <f>+'[5] POS TRAZADORES POR IPS'!$BV$209+'[5] NO POS POR IPS'!$K$209</f>
        <v>567</v>
      </c>
      <c r="G24" s="21">
        <f t="shared" si="1"/>
        <v>9.928208720014007</v>
      </c>
      <c r="H24" s="20">
        <f>+'[5] POS TRAZADORES POR IPS'!$K$209</f>
        <v>413</v>
      </c>
      <c r="I24" s="21">
        <f t="shared" si="2"/>
        <v>7.231658203466994</v>
      </c>
      <c r="J24" s="20">
        <f>+'[5] POS TRAZADORES POR IPS'!$BV$209+'[5] NO POS POR IPS'!$K$209</f>
        <v>567</v>
      </c>
      <c r="K24" s="22">
        <f t="shared" si="3"/>
        <v>9.928208720014007</v>
      </c>
      <c r="L24" s="20">
        <f>+'[5] POS TRAZADORES POR IPS'!$BV$209+'[5] NO POS POR IPS'!$K$209</f>
        <v>567</v>
      </c>
      <c r="M24" s="23">
        <f t="shared" si="4"/>
        <v>9.928208720014007</v>
      </c>
      <c r="N24" s="20">
        <f>+'[5] POS TRAZADORES POR IPS'!$CA$209+'[5] POS TRAZADORES POR IPS'!$CC$209+'[5] POS TRAZADORES POR IPS'!$CE$209+'[5] POS TRAZADORES POR IPS'!$CH$209+'[5] POS TRAZADORES POR IPS'!$CK$209+'[5] POS TRAZADORES POR IPS'!$CN$209</f>
        <v>609</v>
      </c>
      <c r="O24" s="16">
        <f t="shared" si="5"/>
        <v>10.663631588163193</v>
      </c>
      <c r="P24" s="24">
        <v>5528</v>
      </c>
      <c r="Q24" s="20">
        <f>+'[5] POS TRAZADORES POR IPS'!$CY$209+'[5] NO POS POR IPS'!$DA$209</f>
        <v>444</v>
      </c>
      <c r="R24" s="21">
        <f t="shared" si="6"/>
        <v>8.031837916063676</v>
      </c>
      <c r="S24" s="20">
        <f>+'[5] POS TRAZADORES POR IPS'!$CU$209+'[5] NO POS POR IPS'!$GE$209</f>
        <v>454</v>
      </c>
      <c r="T24" s="22">
        <f t="shared" si="10"/>
        <v>8.212735166425471</v>
      </c>
      <c r="U24" s="20">
        <f>+'[5] POS TRAZADORES POR IPS'!$DP$209+'[5] NO POS POR IPS'!$DR$209</f>
        <v>443</v>
      </c>
      <c r="V24" s="21">
        <f t="shared" si="7"/>
        <v>8.013748191027496</v>
      </c>
      <c r="W24" s="20">
        <f>+'[5] POS TRAZADORES POR IPS'!$EH$209+'[5] NO POS POR IPS'!$CH$209</f>
        <v>468</v>
      </c>
      <c r="X24" s="16">
        <f t="shared" si="9"/>
        <v>8.465991316931982</v>
      </c>
      <c r="Y24" s="24">
        <v>5400</v>
      </c>
      <c r="Z24" s="20">
        <f>+'[5] POS TRAZADORES POR IPS'!$DC$209+'[5] NO POS POR IPS'!$DE$209</f>
        <v>394</v>
      </c>
      <c r="AA24" s="16">
        <f t="shared" si="8"/>
        <v>7.296296296296297</v>
      </c>
    </row>
    <row r="25" spans="1:27" ht="19.5" customHeight="1">
      <c r="A25" s="17">
        <v>17</v>
      </c>
      <c r="B25" s="18" t="s">
        <v>38</v>
      </c>
      <c r="C25" s="19">
        <v>149</v>
      </c>
      <c r="D25" s="20">
        <f>+'[5] POS TRAZADORES POR IPS'!$R$222</f>
        <v>11</v>
      </c>
      <c r="E25" s="21">
        <f t="shared" si="0"/>
        <v>7.382550335570469</v>
      </c>
      <c r="F25" s="20">
        <f>+'[5] POS TRAZADORES POR IPS'!$BV$222</f>
        <v>11</v>
      </c>
      <c r="G25" s="21">
        <f t="shared" si="1"/>
        <v>7.382550335570469</v>
      </c>
      <c r="H25" s="20">
        <f>+'[5] POS TRAZADORES POR IPS'!$K$222</f>
        <v>0</v>
      </c>
      <c r="I25" s="21">
        <f t="shared" si="2"/>
        <v>0</v>
      </c>
      <c r="J25" s="20">
        <f>+'[5] POS TRAZADORES POR IPS'!$BV$222</f>
        <v>11</v>
      </c>
      <c r="K25" s="22">
        <f t="shared" si="3"/>
        <v>7.382550335570469</v>
      </c>
      <c r="L25" s="20">
        <f>+'[5] POS TRAZADORES POR IPS'!$BV$222</f>
        <v>11</v>
      </c>
      <c r="M25" s="23">
        <f t="shared" si="4"/>
        <v>7.382550335570469</v>
      </c>
      <c r="N25" s="20">
        <f>+'[5] POS TRAZADORES POR IPS'!$CA$222+'[5] POS TRAZADORES POR IPS'!$CC$222+'[5] POS TRAZADORES POR IPS'!$CE$222+'[5] POS TRAZADORES POR IPS'!$CH$222+'[5] POS TRAZADORES POR IPS'!$CK$222+'[5] POS TRAZADORES POR IPS'!$CN$222</f>
        <v>8</v>
      </c>
      <c r="O25" s="16">
        <f t="shared" si="5"/>
        <v>5.369127516778524</v>
      </c>
      <c r="P25" s="24">
        <v>172</v>
      </c>
      <c r="Q25" s="20">
        <f>+'[5] POS TRAZADORES POR IPS'!$CY$222+'[5] NO POS POR IPS'!$DA$222</f>
        <v>10</v>
      </c>
      <c r="R25" s="21">
        <f t="shared" si="6"/>
        <v>5.813953488372093</v>
      </c>
      <c r="S25" s="20">
        <f>+'[5] POS TRAZADORES POR IPS'!$CU$222+'[5] NO POS POR IPS'!$GE$222</f>
        <v>10</v>
      </c>
      <c r="T25" s="22">
        <f t="shared" si="10"/>
        <v>5.813953488372093</v>
      </c>
      <c r="U25" s="20">
        <f>+'[5] POS TRAZADORES POR IPS'!$DP$222+'[5] NO POS POR IPS'!$DR$222</f>
        <v>10</v>
      </c>
      <c r="V25" s="21">
        <f t="shared" si="7"/>
        <v>5.813953488372093</v>
      </c>
      <c r="W25" s="20">
        <f>+'[5] POS TRAZADORES POR IPS'!$EH$222+'[5] NO POS POR IPS'!$CH$222</f>
        <v>10</v>
      </c>
      <c r="X25" s="16">
        <f t="shared" si="9"/>
        <v>5.813953488372093</v>
      </c>
      <c r="Y25" s="24">
        <v>300</v>
      </c>
      <c r="Z25" s="20">
        <f>+'[5] POS TRAZADORES POR IPS'!$DC$222+'[5] NO POS POR IPS'!$DE$222</f>
        <v>20</v>
      </c>
      <c r="AA25" s="16">
        <f t="shared" si="8"/>
        <v>6.666666666666667</v>
      </c>
    </row>
    <row r="26" spans="1:27" ht="19.5" customHeight="1">
      <c r="A26" s="17">
        <v>18</v>
      </c>
      <c r="B26" s="18" t="s">
        <v>39</v>
      </c>
      <c r="C26" s="19">
        <v>7475</v>
      </c>
      <c r="D26" s="20">
        <f>+'[5] POS TRAZADORES POR IPS'!$R$235+'[5] NO POS POR IPS'!$K$235</f>
        <v>715</v>
      </c>
      <c r="E26" s="21">
        <f t="shared" si="0"/>
        <v>9.565217391304348</v>
      </c>
      <c r="F26" s="20">
        <f>+'[5] POS TRAZADORES POR IPS'!$BV$235+'[5] NO POS POR IPS'!$K$235</f>
        <v>714</v>
      </c>
      <c r="G26" s="21">
        <f t="shared" si="1"/>
        <v>9.551839464882944</v>
      </c>
      <c r="H26" s="20">
        <f>+'[5] POS TRAZADORES POR IPS'!$K$235</f>
        <v>351</v>
      </c>
      <c r="I26" s="21">
        <f t="shared" si="2"/>
        <v>4.695652173913044</v>
      </c>
      <c r="J26" s="20">
        <f>+'[5] POS TRAZADORES POR IPS'!$BV$235+'[5] NO POS POR IPS'!$K$235</f>
        <v>714</v>
      </c>
      <c r="K26" s="22">
        <f t="shared" si="3"/>
        <v>9.551839464882944</v>
      </c>
      <c r="L26" s="20">
        <f>+'[5] POS TRAZADORES POR IPS'!$BV$235+'[5] NO POS POR IPS'!$K$235</f>
        <v>714</v>
      </c>
      <c r="M26" s="23">
        <f t="shared" si="4"/>
        <v>9.551839464882944</v>
      </c>
      <c r="N26" s="20">
        <f>+'[5] POS TRAZADORES POR IPS'!$CA$235+'[5] POS TRAZADORES POR IPS'!$CC$235+'[5] POS TRAZADORES POR IPS'!$CE$235+'[5] POS TRAZADORES POR IPS'!$CH$235+'[5] POS TRAZADORES POR IPS'!$CK$235+'[5] POS TRAZADORES POR IPS'!$CN$235</f>
        <v>729</v>
      </c>
      <c r="O26" s="16">
        <f t="shared" si="5"/>
        <v>9.752508361204013</v>
      </c>
      <c r="P26" s="24">
        <v>7298</v>
      </c>
      <c r="Q26" s="20">
        <f>+'[5] POS TRAZADORES POR IPS'!$CY$235+'[5] NO POS POR IPS'!$DA$235</f>
        <v>526</v>
      </c>
      <c r="R26" s="21">
        <f t="shared" si="6"/>
        <v>7.207454097012881</v>
      </c>
      <c r="S26" s="20">
        <f>+'[5] POS TRAZADORES POR IPS'!$CU$235+'[5] NO POS POR IPS'!$GE$235</f>
        <v>525</v>
      </c>
      <c r="T26" s="22">
        <f t="shared" si="10"/>
        <v>7.193751712798027</v>
      </c>
      <c r="U26" s="20">
        <f>+'[5] POS TRAZADORES POR IPS'!$DP$235+'[5] NO POS POR IPS'!$DR$235</f>
        <v>570</v>
      </c>
      <c r="V26" s="21">
        <f t="shared" si="7"/>
        <v>7.810359002466429</v>
      </c>
      <c r="W26" s="20">
        <f>+'[5] POS TRAZADORES POR IPS'!$EH$235+'[5] NO POS POR IPS'!$CH$235</f>
        <v>542</v>
      </c>
      <c r="X26" s="16">
        <f t="shared" si="9"/>
        <v>7.4266922444505346</v>
      </c>
      <c r="Y26" s="24">
        <v>7500</v>
      </c>
      <c r="Z26" s="20">
        <f>+'[5] POS TRAZADORES POR IPS'!$DC$235+'[5] NO POS POR IPS'!$DE$235</f>
        <v>525</v>
      </c>
      <c r="AA26" s="16">
        <f t="shared" si="8"/>
        <v>7</v>
      </c>
    </row>
    <row r="27" spans="1:27" ht="19.5" customHeight="1">
      <c r="A27" s="17">
        <v>19</v>
      </c>
      <c r="B27" s="18" t="s">
        <v>40</v>
      </c>
      <c r="C27" s="19">
        <v>11352</v>
      </c>
      <c r="D27" s="20">
        <f>+'[5] POS TRAZADORES POR IPS'!$R$248+'[5] POS TRAZADORES POR IPS'!$AW$248</f>
        <v>1108</v>
      </c>
      <c r="E27" s="21">
        <f t="shared" si="0"/>
        <v>9.760394644115575</v>
      </c>
      <c r="F27" s="20">
        <f>+'[5] POS TRAZADORES POR IPS'!$BV$248</f>
        <v>1104</v>
      </c>
      <c r="G27" s="21">
        <f t="shared" si="1"/>
        <v>9.725158562367865</v>
      </c>
      <c r="H27" s="20">
        <f>+'[5] POS TRAZADORES POR IPS'!$K$248</f>
        <v>593</v>
      </c>
      <c r="I27" s="21">
        <f t="shared" si="2"/>
        <v>5.223749119097956</v>
      </c>
      <c r="J27" s="20">
        <f>+'[5] POS TRAZADORES POR IPS'!$BV$248+'[5] POS  OTRAS POR IPS'!$AA$248</f>
        <v>1106</v>
      </c>
      <c r="K27" s="22">
        <f t="shared" si="3"/>
        <v>9.742776603241719</v>
      </c>
      <c r="L27" s="20">
        <f>+'[5] POS TRAZADORES POR IPS'!$BV$248</f>
        <v>1104</v>
      </c>
      <c r="M27" s="23">
        <f t="shared" si="4"/>
        <v>9.725158562367865</v>
      </c>
      <c r="N27" s="20">
        <f>+'[5] POS TRAZADORES POR IPS'!$CA$248+'[5] POS TRAZADORES POR IPS'!$CC$248+'[5] POS TRAZADORES POR IPS'!$CE$248+'[5] POS TRAZADORES POR IPS'!$CH$248+'[5] POS TRAZADORES POR IPS'!$CK$248+'[5] POS TRAZADORES POR IPS'!$CN$248</f>
        <v>1026</v>
      </c>
      <c r="O27" s="16">
        <f t="shared" si="5"/>
        <v>9.038054968287527</v>
      </c>
      <c r="P27" s="24">
        <v>12001</v>
      </c>
      <c r="Q27" s="20">
        <f>+'[5] POS TRAZADORES POR IPS'!$CY$248</f>
        <v>898</v>
      </c>
      <c r="R27" s="21">
        <f t="shared" si="6"/>
        <v>7.482709774185484</v>
      </c>
      <c r="S27" s="20">
        <f>+'[5] POS TRAZADORES POR IPS'!$CU$248</f>
        <v>909</v>
      </c>
      <c r="T27" s="22">
        <f t="shared" si="10"/>
        <v>7.574368802599784</v>
      </c>
      <c r="U27" s="20">
        <f>+'[5] POS TRAZADORES POR IPS'!$DP$248</f>
        <v>964</v>
      </c>
      <c r="V27" s="21">
        <f t="shared" si="7"/>
        <v>8.032663944671278</v>
      </c>
      <c r="W27" s="20">
        <f>+'[5] POS TRAZADORES POR IPS'!$EH$248</f>
        <v>919</v>
      </c>
      <c r="X27" s="16">
        <f t="shared" si="9"/>
        <v>7.657695192067328</v>
      </c>
      <c r="Y27" s="24">
        <v>12500</v>
      </c>
      <c r="Z27" s="20">
        <f>+'[5] POS TRAZADORES POR IPS'!$DC$248</f>
        <v>948</v>
      </c>
      <c r="AA27" s="16">
        <f t="shared" si="8"/>
        <v>7.584</v>
      </c>
    </row>
    <row r="28" spans="1:27" ht="19.5" customHeight="1">
      <c r="A28" s="17">
        <v>20</v>
      </c>
      <c r="B28" s="18" t="s">
        <v>41</v>
      </c>
      <c r="C28" s="19">
        <v>57</v>
      </c>
      <c r="D28" s="25">
        <f>+'[5] POS TRAZADORES POR IPS'!$R$261</f>
        <v>2</v>
      </c>
      <c r="E28" s="21">
        <f t="shared" si="0"/>
        <v>3.508771929824561</v>
      </c>
      <c r="F28" s="25">
        <f>+'[5] POS TRAZADORES POR IPS'!$BV$261</f>
        <v>2</v>
      </c>
      <c r="G28" s="21">
        <f t="shared" si="1"/>
        <v>3.508771929824561</v>
      </c>
      <c r="H28" s="25">
        <f>+'[5] POS TRAZADORES POR IPS'!$K$261</f>
        <v>0</v>
      </c>
      <c r="I28" s="21">
        <f t="shared" si="2"/>
        <v>0</v>
      </c>
      <c r="J28" s="25">
        <f>+'[5] POS TRAZADORES POR IPS'!$BV$261</f>
        <v>2</v>
      </c>
      <c r="K28" s="22">
        <f t="shared" si="3"/>
        <v>3.508771929824561</v>
      </c>
      <c r="L28" s="25">
        <f>+'[5] POS TRAZADORES POR IPS'!$BV$261</f>
        <v>2</v>
      </c>
      <c r="M28" s="23">
        <f t="shared" si="4"/>
        <v>3.508771929824561</v>
      </c>
      <c r="N28" s="25">
        <f>+'[5] POS TRAZADORES POR IPS'!$CA$261+'[5] POS TRAZADORES POR IPS'!$CC$261+'[5] POS TRAZADORES POR IPS'!$CE$261+'[5] POS TRAZADORES POR IPS'!$CH$261+'[5] POS TRAZADORES POR IPS'!$CK$261+'[5] POS TRAZADORES POR IPS'!$CN$261</f>
        <v>6</v>
      </c>
      <c r="O28" s="16">
        <f t="shared" si="5"/>
        <v>10.526315789473685</v>
      </c>
      <c r="P28" s="24">
        <v>65</v>
      </c>
      <c r="Q28" s="20">
        <f>+'[5] POS TRAZADORES POR IPS'!$CY$261</f>
        <v>2</v>
      </c>
      <c r="R28" s="21">
        <f t="shared" si="6"/>
        <v>3.076923076923077</v>
      </c>
      <c r="S28" s="20">
        <f>+'[5] POS TRAZADORES POR IPS'!$CU$261</f>
        <v>1</v>
      </c>
      <c r="T28" s="22">
        <f t="shared" si="10"/>
        <v>1.5384615384615385</v>
      </c>
      <c r="U28" s="20">
        <f>+'[5] POS TRAZADORES POR IPS'!$DP$261</f>
        <v>2</v>
      </c>
      <c r="V28" s="21">
        <f t="shared" si="7"/>
        <v>3.076923076923077</v>
      </c>
      <c r="W28" s="20">
        <f>+'[5] POS TRAZADORES POR IPS'!$EH$261</f>
        <v>2</v>
      </c>
      <c r="X28" s="26">
        <f t="shared" si="9"/>
        <v>3.076923076923077</v>
      </c>
      <c r="Y28" s="24">
        <v>100</v>
      </c>
      <c r="Z28" s="20">
        <f>+'[5] POS TRAZADORES POR IPS'!$DC$261</f>
        <v>1</v>
      </c>
      <c r="AA28" s="16">
        <f t="shared" si="8"/>
        <v>1</v>
      </c>
    </row>
    <row r="29" spans="1:27" s="29" customFormat="1" ht="19.5" customHeight="1">
      <c r="A29" s="75"/>
      <c r="B29" s="76" t="s">
        <v>42</v>
      </c>
      <c r="C29" s="77">
        <f>SUM(C9:C28)</f>
        <v>121477</v>
      </c>
      <c r="D29" s="78">
        <f>SUM(D9:D28)</f>
        <v>12010</v>
      </c>
      <c r="E29" s="79">
        <f t="shared" si="0"/>
        <v>9.886645208557999</v>
      </c>
      <c r="F29" s="80">
        <f>SUM(F9:F28)</f>
        <v>12004</v>
      </c>
      <c r="G29" s="79">
        <f t="shared" si="1"/>
        <v>9.881706001959218</v>
      </c>
      <c r="H29" s="80">
        <f>SUM(H9:H28)</f>
        <v>9217</v>
      </c>
      <c r="I29" s="79">
        <f t="shared" si="2"/>
        <v>7.587444536825902</v>
      </c>
      <c r="J29" s="80">
        <f>SUM(J9:J28)</f>
        <v>11965</v>
      </c>
      <c r="K29" s="79">
        <f t="shared" si="3"/>
        <v>9.849601159067149</v>
      </c>
      <c r="L29" s="80">
        <f>SUM(L9:L28)</f>
        <v>12004</v>
      </c>
      <c r="M29" s="79">
        <f t="shared" si="4"/>
        <v>9.881706001959218</v>
      </c>
      <c r="N29" s="80">
        <f>SUM(N9:N28)</f>
        <v>11982</v>
      </c>
      <c r="O29" s="79">
        <f t="shared" si="5"/>
        <v>9.863595577763691</v>
      </c>
      <c r="P29" s="81">
        <f>SUM(P9:P28)</f>
        <v>120626</v>
      </c>
      <c r="Q29" s="77">
        <f>SUM(Q9:Q28)</f>
        <v>9419</v>
      </c>
      <c r="R29" s="79">
        <f t="shared" si="6"/>
        <v>7.808432676205793</v>
      </c>
      <c r="S29" s="77">
        <f>SUM(S9:S28)</f>
        <v>9423</v>
      </c>
      <c r="T29" s="79">
        <f>+S29*100/P29</f>
        <v>7.811748710891516</v>
      </c>
      <c r="U29" s="77">
        <f>SUM(U9:U28)</f>
        <v>9805</v>
      </c>
      <c r="V29" s="79">
        <f t="shared" si="7"/>
        <v>8.128430023378044</v>
      </c>
      <c r="W29" s="77">
        <f>SUM(W9:W28)</f>
        <v>9728</v>
      </c>
      <c r="X29" s="82">
        <f>+W29*100/P29</f>
        <v>8.06459635567788</v>
      </c>
      <c r="Y29" s="81">
        <f>SUM(Y9:Y28)</f>
        <v>118833</v>
      </c>
      <c r="Z29" s="77">
        <f>SUM(Z9:Z28)</f>
        <v>9067</v>
      </c>
      <c r="AA29" s="79">
        <f t="shared" si="8"/>
        <v>7.6300354278693625</v>
      </c>
    </row>
    <row r="30" ht="16.5" customHeight="1">
      <c r="A30" s="30" t="s">
        <v>43</v>
      </c>
    </row>
    <row r="31" ht="16.5" customHeight="1">
      <c r="A31" s="30" t="s">
        <v>44</v>
      </c>
    </row>
    <row r="32" spans="1:26" ht="18" customHeight="1">
      <c r="A32" s="31" t="s">
        <v>87</v>
      </c>
      <c r="Z32" s="45"/>
    </row>
    <row r="33" spans="1:27" ht="16.5" customHeight="1">
      <c r="A33" s="91"/>
      <c r="B33" s="91"/>
      <c r="C33" s="91"/>
      <c r="D33" s="95">
        <f>+'[5] POS TRAZADORES POR IPS'!$R$274+'[5] POS TRAZADORES POR IPS'!$AW$274+'[5] NO POS POR IPS'!$F$274+'[5] NO POS POR IPS'!$K$274</f>
        <v>12010</v>
      </c>
      <c r="E33" s="44"/>
      <c r="F33" s="95">
        <f>+'[5] POS TRAZADORES POR IPS'!$BV$274+'[5] NO POS POR IPS'!$F$274+'[5] NO POS POR IPS'!$K$274</f>
        <v>12004</v>
      </c>
      <c r="G33" s="44"/>
      <c r="H33" s="95">
        <f>+'[5] POS TRAZADORES POR IPS'!$K$274</f>
        <v>9217</v>
      </c>
      <c r="I33" s="44"/>
      <c r="J33" s="95">
        <f>+'[5] POS TRAZADORES POR IPS'!$BV$274+'[5] POS  OTRAS POR IPS'!$AA$274+'[5] NO POS POR IPS'!$K$274+'[5] NO POS POR IPS'!$CQ$274</f>
        <v>11966</v>
      </c>
      <c r="K33" s="44"/>
      <c r="L33" s="95">
        <f>+'[5] POS TRAZADORES POR IPS'!$BV$274+'[5] NO POS POR IPS'!$F$274+'[5] NO POS POR IPS'!$K$274</f>
        <v>12004</v>
      </c>
      <c r="M33" s="44"/>
      <c r="N33" s="95">
        <f>+'[5] NO POS POR IPS'!$GP$274+'[5] NO POS POR IPS'!$GS$274+'[5] NO POS POR IPS'!$GV$274+'[5] NO POS POR IPS'!$GY$274+'[5] POS TRAZADORES POR IPS'!$CA$274+'[5] POS TRAZADORES POR IPS'!$CC$274+'[5] POS TRAZADORES POR IPS'!$CE$274+'[5] POS TRAZADORES POR IPS'!$CH$274+'[5] POS TRAZADORES POR IPS'!$CK$274+'[5] POS TRAZADORES POR IPS'!$CN$274</f>
        <v>11982</v>
      </c>
      <c r="O33" s="44"/>
      <c r="P33" s="44"/>
      <c r="Q33" s="44">
        <f>+'[5] POS TRAZADORES POR IPS'!$CY$274+'[5] NO POS POR IPS'!$DA$274</f>
        <v>9419</v>
      </c>
      <c r="R33" s="44"/>
      <c r="S33" s="44">
        <f>+'[5] POS TRAZADORES POR IPS'!$CU$274+'[5] NO POS POR IPS'!$GE$274</f>
        <v>9423</v>
      </c>
      <c r="T33" s="44"/>
      <c r="U33" s="44">
        <f>+'[5] POS TRAZADORES POR IPS'!$DP$274+'[5] NO POS POR IPS'!$DR$274</f>
        <v>9805</v>
      </c>
      <c r="V33" s="44"/>
      <c r="W33" s="44">
        <f>+'[5] POS TRAZADORES POR IPS'!$EH$274+'[5] NO POS POR IPS'!$CH$274</f>
        <v>9728</v>
      </c>
      <c r="X33" s="44"/>
      <c r="Y33" s="44"/>
      <c r="Z33" s="44">
        <f>+'[5] POS TRAZADORES POR IPS'!$DC$274+'[5] NO POS POR IPS'!$DE$274</f>
        <v>9067</v>
      </c>
      <c r="AA33" s="44"/>
    </row>
    <row r="35" spans="6:14" ht="16.5" customHeight="1">
      <c r="F35" s="45"/>
      <c r="J35" s="45"/>
      <c r="N35" s="45"/>
    </row>
  </sheetData>
  <sheetProtection/>
  <mergeCells count="18">
    <mergeCell ref="Y6:Y8"/>
    <mergeCell ref="W7:X7"/>
    <mergeCell ref="U7:V7"/>
    <mergeCell ref="A6:B8"/>
    <mergeCell ref="C6:C8"/>
    <mergeCell ref="D6:O6"/>
    <mergeCell ref="P6:P8"/>
    <mergeCell ref="Q6:X6"/>
    <mergeCell ref="Z7:AA7"/>
    <mergeCell ref="Z6:AA6"/>
    <mergeCell ref="D7:E7"/>
    <mergeCell ref="F7:G7"/>
    <mergeCell ref="H7:I7"/>
    <mergeCell ref="J7:K7"/>
    <mergeCell ref="L7:M7"/>
    <mergeCell ref="N7:O7"/>
    <mergeCell ref="Q7:R7"/>
    <mergeCell ref="S7:T7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J24"/>
  <sheetViews>
    <sheetView showGridLines="0" zoomScalePageLayoutView="0" workbookViewId="0" topLeftCell="A1">
      <selection activeCell="I22" sqref="I22"/>
    </sheetView>
  </sheetViews>
  <sheetFormatPr defaultColWidth="14.57421875" defaultRowHeight="24.75" customHeight="1"/>
  <cols>
    <col min="1" max="1" width="21.140625" style="48" customWidth="1"/>
    <col min="2" max="2" width="12.421875" style="48" customWidth="1"/>
    <col min="3" max="3" width="10.00390625" style="48" customWidth="1"/>
    <col min="4" max="4" width="12.421875" style="48" customWidth="1"/>
    <col min="5" max="5" width="10.00390625" style="48" customWidth="1"/>
    <col min="6" max="16384" width="14.57421875" style="48" customWidth="1"/>
  </cols>
  <sheetData>
    <row r="1" spans="1:5" ht="18" customHeight="1">
      <c r="A1" s="46" t="s">
        <v>0</v>
      </c>
      <c r="B1" s="47"/>
      <c r="C1" s="47"/>
      <c r="D1" s="47"/>
      <c r="E1" s="47"/>
    </row>
    <row r="2" spans="1:5" ht="18" customHeight="1">
      <c r="A2" s="49" t="s">
        <v>1</v>
      </c>
      <c r="B2" s="47"/>
      <c r="C2" s="47"/>
      <c r="D2" s="47"/>
      <c r="E2" s="47"/>
    </row>
    <row r="3" spans="1:5" ht="15.75" customHeight="1">
      <c r="A3" s="49" t="s">
        <v>45</v>
      </c>
      <c r="B3" s="50"/>
      <c r="C3" s="50"/>
      <c r="D3" s="50"/>
      <c r="E3" s="50"/>
    </row>
    <row r="4" spans="1:5" ht="15.75" customHeight="1">
      <c r="A4" s="49" t="s">
        <v>88</v>
      </c>
      <c r="B4" s="50"/>
      <c r="C4" s="50"/>
      <c r="D4" s="50"/>
      <c r="E4" s="50"/>
    </row>
    <row r="6" spans="1:5" s="51" customFormat="1" ht="18" customHeight="1">
      <c r="A6" s="92" t="s">
        <v>47</v>
      </c>
      <c r="B6" s="94">
        <v>2012</v>
      </c>
      <c r="C6" s="120"/>
      <c r="D6" s="121">
        <v>2013</v>
      </c>
      <c r="E6" s="120"/>
    </row>
    <row r="7" spans="1:5" s="51" customFormat="1" ht="24.75" customHeight="1">
      <c r="A7" s="93"/>
      <c r="B7" s="83" t="s">
        <v>48</v>
      </c>
      <c r="C7" s="84" t="s">
        <v>21</v>
      </c>
      <c r="D7" s="83" t="s">
        <v>48</v>
      </c>
      <c r="E7" s="84" t="s">
        <v>21</v>
      </c>
    </row>
    <row r="8" spans="1:10" ht="24.75" customHeight="1">
      <c r="A8" s="85" t="s">
        <v>49</v>
      </c>
      <c r="B8" s="52">
        <v>8682</v>
      </c>
      <c r="C8" s="53">
        <v>7.206055676366594</v>
      </c>
      <c r="D8" s="52">
        <f>+'ABRIL-POB DANE'!D29</f>
        <v>12010</v>
      </c>
      <c r="E8" s="53">
        <f>+'ABRIL-POB DANE'!E29</f>
        <v>9.886645208557999</v>
      </c>
      <c r="F8" s="54"/>
      <c r="G8" s="55"/>
      <c r="H8" s="56"/>
      <c r="I8" s="56"/>
      <c r="J8" s="56"/>
    </row>
    <row r="9" spans="1:10" ht="24.75" customHeight="1">
      <c r="A9" s="85" t="s">
        <v>50</v>
      </c>
      <c r="B9" s="52">
        <v>8689</v>
      </c>
      <c r="C9" s="53">
        <v>7.211865672880596</v>
      </c>
      <c r="D9" s="52">
        <f>+'ABRIL-POB DANE'!F29</f>
        <v>12004</v>
      </c>
      <c r="E9" s="53">
        <f>+'ABRIL-POB DANE'!G29</f>
        <v>9.881706001959218</v>
      </c>
      <c r="F9" s="54"/>
      <c r="G9" s="56"/>
      <c r="H9" s="56"/>
      <c r="I9" s="56"/>
      <c r="J9" s="56"/>
    </row>
    <row r="10" spans="1:10" ht="24.75" customHeight="1">
      <c r="A10" s="85" t="s">
        <v>51</v>
      </c>
      <c r="B10" s="52">
        <v>9200</v>
      </c>
      <c r="C10" s="53">
        <v>7.635995418402749</v>
      </c>
      <c r="D10" s="52">
        <f>+'ABRIL-POB DANE'!H29</f>
        <v>9217</v>
      </c>
      <c r="E10" s="53">
        <f>+'ABRIL-POB DANE'!I29</f>
        <v>7.587444536825902</v>
      </c>
      <c r="F10" s="54"/>
      <c r="G10" s="56"/>
      <c r="H10" s="56"/>
      <c r="I10" s="56"/>
      <c r="J10" s="56"/>
    </row>
    <row r="11" spans="1:10" ht="24.75" customHeight="1">
      <c r="A11" s="85" t="s">
        <v>52</v>
      </c>
      <c r="B11" s="52">
        <v>8694</v>
      </c>
      <c r="C11" s="53">
        <v>7.216015670390598</v>
      </c>
      <c r="D11" s="52">
        <f>+'ABRIL-POB DANE'!J29</f>
        <v>11965</v>
      </c>
      <c r="E11" s="53">
        <f>+'ABRIL-POB DANE'!K29</f>
        <v>9.849601159067149</v>
      </c>
      <c r="F11" s="54"/>
      <c r="G11" s="56"/>
      <c r="H11" s="56"/>
      <c r="I11" s="56"/>
      <c r="J11" s="56"/>
    </row>
    <row r="12" spans="1:10" ht="24.75" customHeight="1">
      <c r="A12" s="85" t="s">
        <v>14</v>
      </c>
      <c r="B12" s="52">
        <v>8689</v>
      </c>
      <c r="C12" s="53">
        <v>7.211865672880596</v>
      </c>
      <c r="D12" s="52">
        <f>+'ABRIL-POB DANE'!L29</f>
        <v>12004</v>
      </c>
      <c r="E12" s="53">
        <f>+'ABRIL-POB DANE'!M29</f>
        <v>9.881706001959218</v>
      </c>
      <c r="F12" s="54"/>
      <c r="G12" s="56"/>
      <c r="H12" s="56"/>
      <c r="I12" s="56"/>
      <c r="J12" s="56"/>
    </row>
    <row r="13" spans="1:10" ht="24.75" customHeight="1">
      <c r="A13" s="85" t="s">
        <v>15</v>
      </c>
      <c r="B13" s="52">
        <v>8213</v>
      </c>
      <c r="C13" s="53">
        <v>6.816785909928454</v>
      </c>
      <c r="D13" s="52">
        <f>+'ABRIL-POB DANE'!N29</f>
        <v>11982</v>
      </c>
      <c r="E13" s="53">
        <f>+'ABRIL-POB DANE'!O29</f>
        <v>9.863595577763691</v>
      </c>
      <c r="F13" s="54"/>
      <c r="G13" s="56"/>
      <c r="H13" s="56"/>
      <c r="I13" s="56"/>
      <c r="J13" s="56"/>
    </row>
    <row r="14" spans="1:10" ht="24.75" customHeight="1">
      <c r="A14" s="85" t="s">
        <v>53</v>
      </c>
      <c r="B14" s="52">
        <v>8775</v>
      </c>
      <c r="C14" s="53">
        <v>7.308602078891258</v>
      </c>
      <c r="D14" s="52">
        <f>+'ABRIL-POB DANE'!Q29</f>
        <v>9419</v>
      </c>
      <c r="E14" s="53">
        <f>+'ABRIL-POB DANE'!R29</f>
        <v>7.808432676205793</v>
      </c>
      <c r="F14" s="54"/>
      <c r="G14" s="56"/>
      <c r="H14" s="56"/>
      <c r="I14" s="56"/>
      <c r="J14" s="56"/>
    </row>
    <row r="15" spans="1:10" ht="24.75" customHeight="1">
      <c r="A15" s="85" t="s">
        <v>17</v>
      </c>
      <c r="B15" s="52">
        <v>8899</v>
      </c>
      <c r="C15" s="53">
        <v>7.411880330490405</v>
      </c>
      <c r="D15" s="52">
        <f>+'ABRIL-POB DANE'!S29</f>
        <v>9423</v>
      </c>
      <c r="E15" s="53">
        <f>+'ABRIL-POB DANE'!T29</f>
        <v>7.811748710891516</v>
      </c>
      <c r="F15" s="54"/>
      <c r="G15" s="56"/>
      <c r="H15" s="56"/>
      <c r="I15" s="56"/>
      <c r="J15" s="56"/>
    </row>
    <row r="16" spans="1:10" ht="24.75" customHeight="1">
      <c r="A16" s="85" t="s">
        <v>18</v>
      </c>
      <c r="B16" s="52">
        <v>7085</v>
      </c>
      <c r="C16" s="53">
        <v>5.901019456289979</v>
      </c>
      <c r="D16" s="52">
        <f>+'ABRIL-POB DANE'!U29</f>
        <v>9805</v>
      </c>
      <c r="E16" s="53">
        <f>+'ABRIL-POB DANE'!V29</f>
        <v>8.128430023378044</v>
      </c>
      <c r="F16" s="54"/>
      <c r="G16" s="56"/>
      <c r="H16" s="56"/>
      <c r="I16" s="56"/>
      <c r="J16" s="56"/>
    </row>
    <row r="17" spans="1:10" ht="24.75" customHeight="1">
      <c r="A17" s="85" t="s">
        <v>19</v>
      </c>
      <c r="B17" s="52">
        <v>9044</v>
      </c>
      <c r="C17" s="53">
        <v>7.532649253731344</v>
      </c>
      <c r="D17" s="52">
        <f>+'ABRIL-POB DANE'!W29</f>
        <v>9728</v>
      </c>
      <c r="E17" s="53">
        <f>+'ABRIL-POB DANE'!X29</f>
        <v>8.06459635567788</v>
      </c>
      <c r="F17" s="54"/>
      <c r="G17" s="56"/>
      <c r="H17" s="56"/>
      <c r="I17" s="56"/>
      <c r="J17" s="56"/>
    </row>
    <row r="18" spans="1:10" ht="24.75" customHeight="1">
      <c r="A18" s="85" t="s">
        <v>54</v>
      </c>
      <c r="B18" s="52">
        <v>9682</v>
      </c>
      <c r="C18" s="53">
        <v>8.147568436377101</v>
      </c>
      <c r="D18" s="52">
        <f>+'ABRIL-POB DANE'!Z29</f>
        <v>9067</v>
      </c>
      <c r="E18" s="53">
        <f>+'ABRIL-POB DANE'!AA29</f>
        <v>7.636654594458014</v>
      </c>
      <c r="F18" s="54"/>
      <c r="G18" s="56"/>
      <c r="H18" s="56"/>
      <c r="I18" s="56"/>
      <c r="J18" s="56"/>
    </row>
    <row r="19" ht="15" customHeight="1">
      <c r="A19" s="57" t="s">
        <v>55</v>
      </c>
    </row>
    <row r="20" spans="1:6" ht="12" customHeight="1">
      <c r="A20" s="31" t="s">
        <v>87</v>
      </c>
      <c r="B20" s="59"/>
      <c r="C20" s="59"/>
      <c r="D20" s="59"/>
      <c r="E20" s="59"/>
      <c r="F20" s="60"/>
    </row>
    <row r="21" ht="14.25" customHeight="1">
      <c r="A21" s="61"/>
    </row>
    <row r="22" ht="14.25" customHeight="1">
      <c r="A22" s="61"/>
    </row>
    <row r="23" ht="14.25" customHeight="1">
      <c r="A23" s="61"/>
    </row>
    <row r="24" ht="14.25" customHeight="1">
      <c r="A24" s="61"/>
    </row>
  </sheetData>
  <sheetProtection/>
  <mergeCells count="3">
    <mergeCell ref="A6:A7"/>
    <mergeCell ref="B6:C6"/>
    <mergeCell ref="D6:E6"/>
  </mergeCells>
  <printOptions horizontalCentered="1" verticalCentered="1"/>
  <pageMargins left="0.75" right="0.75" top="1" bottom="1" header="0" footer="0"/>
  <pageSetup horizontalDpi="300" verticalDpi="300" orientation="portrait" scale="10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J23"/>
  <sheetViews>
    <sheetView showGridLines="0" zoomScalePageLayoutView="0" workbookViewId="0" topLeftCell="A1">
      <selection activeCell="I22" sqref="I22"/>
    </sheetView>
  </sheetViews>
  <sheetFormatPr defaultColWidth="14.57421875" defaultRowHeight="24.75" customHeight="1"/>
  <cols>
    <col min="1" max="1" width="21.140625" style="48" customWidth="1"/>
    <col min="2" max="2" width="12.421875" style="48" customWidth="1"/>
    <col min="3" max="3" width="8.8515625" style="48" customWidth="1"/>
    <col min="4" max="4" width="11.28125" style="48" customWidth="1"/>
    <col min="5" max="5" width="10.00390625" style="48" customWidth="1"/>
    <col min="6" max="16384" width="14.57421875" style="48" customWidth="1"/>
  </cols>
  <sheetData>
    <row r="1" spans="1:5" ht="18.75" customHeight="1">
      <c r="A1" s="46" t="s">
        <v>0</v>
      </c>
      <c r="B1" s="47"/>
      <c r="C1" s="47"/>
      <c r="D1" s="47"/>
      <c r="E1" s="47"/>
    </row>
    <row r="2" spans="1:5" ht="18.75" customHeight="1">
      <c r="A2" s="49" t="s">
        <v>1</v>
      </c>
      <c r="B2" s="47"/>
      <c r="C2" s="47"/>
      <c r="D2" s="47"/>
      <c r="E2" s="47"/>
    </row>
    <row r="3" spans="1:5" ht="18.75" customHeight="1">
      <c r="A3" s="49" t="s">
        <v>56</v>
      </c>
      <c r="B3" s="50"/>
      <c r="C3" s="50"/>
      <c r="D3" s="50"/>
      <c r="E3" s="50"/>
    </row>
    <row r="4" spans="1:5" ht="18.75" customHeight="1">
      <c r="A4" s="62" t="s">
        <v>91</v>
      </c>
      <c r="B4" s="50"/>
      <c r="C4" s="50"/>
      <c r="D4" s="50"/>
      <c r="E4" s="50"/>
    </row>
    <row r="5" ht="18.75" customHeight="1"/>
    <row r="6" spans="1:5" s="51" customFormat="1" ht="31.5" customHeight="1">
      <c r="A6" s="86" t="s">
        <v>47</v>
      </c>
      <c r="B6" s="87" t="s">
        <v>48</v>
      </c>
      <c r="C6" s="87" t="s">
        <v>21</v>
      </c>
      <c r="D6" s="86" t="s">
        <v>57</v>
      </c>
      <c r="E6" s="87" t="s">
        <v>21</v>
      </c>
    </row>
    <row r="7" spans="1:10" ht="24.75" customHeight="1">
      <c r="A7" s="85" t="s">
        <v>49</v>
      </c>
      <c r="B7" s="52">
        <f>+'COMP-ABRIL BOGOTA'!D8</f>
        <v>12010</v>
      </c>
      <c r="C7" s="53">
        <f>+'COMP-ABRIL BOGOTA'!E8</f>
        <v>9.886645208557999</v>
      </c>
      <c r="D7" s="53">
        <v>8.3</v>
      </c>
      <c r="E7" s="53">
        <f>+D7-C7</f>
        <v>-1.5866452085579983</v>
      </c>
      <c r="F7" s="54"/>
      <c r="G7" s="54"/>
      <c r="H7" s="56"/>
      <c r="I7" s="56"/>
      <c r="J7" s="56"/>
    </row>
    <row r="8" spans="1:10" ht="24.75" customHeight="1">
      <c r="A8" s="85" t="s">
        <v>50</v>
      </c>
      <c r="B8" s="52">
        <f>+'COMP-ABRIL BOGOTA'!D9</f>
        <v>12004</v>
      </c>
      <c r="C8" s="53">
        <f>+'COMP-ABRIL BOGOTA'!E9</f>
        <v>9.881706001959218</v>
      </c>
      <c r="D8" s="53">
        <v>8.3</v>
      </c>
      <c r="E8" s="53">
        <f aca="true" t="shared" si="0" ref="E8:E17">+D8-C8</f>
        <v>-1.5817060019592173</v>
      </c>
      <c r="F8" s="54"/>
      <c r="G8" s="56"/>
      <c r="H8" s="56"/>
      <c r="I8" s="56"/>
      <c r="J8" s="56"/>
    </row>
    <row r="9" spans="1:10" ht="24.75" customHeight="1">
      <c r="A9" s="85" t="s">
        <v>51</v>
      </c>
      <c r="B9" s="52">
        <f>+'COMP-ABRIL BOGOTA'!D10</f>
        <v>9217</v>
      </c>
      <c r="C9" s="53">
        <f>+'COMP-ABRIL BOGOTA'!E10</f>
        <v>7.587444536825902</v>
      </c>
      <c r="D9" s="53">
        <v>8.3</v>
      </c>
      <c r="E9" s="53">
        <f t="shared" si="0"/>
        <v>0.7125554631740991</v>
      </c>
      <c r="F9" s="54"/>
      <c r="G9" s="56"/>
      <c r="H9" s="56"/>
      <c r="I9" s="56"/>
      <c r="J9" s="56"/>
    </row>
    <row r="10" spans="1:10" ht="24.75" customHeight="1">
      <c r="A10" s="85" t="s">
        <v>52</v>
      </c>
      <c r="B10" s="52">
        <f>+'COMP-ABRIL BOGOTA'!D11</f>
        <v>11965</v>
      </c>
      <c r="C10" s="53">
        <f>+'COMP-ABRIL BOGOTA'!E11</f>
        <v>9.849601159067149</v>
      </c>
      <c r="D10" s="53">
        <v>8.3</v>
      </c>
      <c r="E10" s="53">
        <f t="shared" si="0"/>
        <v>-1.549601159067148</v>
      </c>
      <c r="F10" s="54"/>
      <c r="G10" s="56"/>
      <c r="H10" s="56"/>
      <c r="I10" s="56"/>
      <c r="J10" s="56"/>
    </row>
    <row r="11" spans="1:10" ht="24.75" customHeight="1">
      <c r="A11" s="85" t="s">
        <v>14</v>
      </c>
      <c r="B11" s="52">
        <f>+'COMP-ABRIL BOGOTA'!D12</f>
        <v>12004</v>
      </c>
      <c r="C11" s="53">
        <f>+'COMP-ABRIL BOGOTA'!E12</f>
        <v>9.881706001959218</v>
      </c>
      <c r="D11" s="53">
        <v>8.3</v>
      </c>
      <c r="E11" s="53">
        <f t="shared" si="0"/>
        <v>-1.5817060019592173</v>
      </c>
      <c r="F11" s="54"/>
      <c r="G11" s="56"/>
      <c r="H11" s="56"/>
      <c r="I11" s="56"/>
      <c r="J11" s="56"/>
    </row>
    <row r="12" spans="1:10" ht="24.75" customHeight="1">
      <c r="A12" s="85" t="s">
        <v>15</v>
      </c>
      <c r="B12" s="52">
        <f>+'COMP-ABRIL BOGOTA'!D13</f>
        <v>11982</v>
      </c>
      <c r="C12" s="53">
        <f>+'COMP-ABRIL BOGOTA'!E13</f>
        <v>9.863595577763691</v>
      </c>
      <c r="D12" s="53">
        <v>8.3</v>
      </c>
      <c r="E12" s="53">
        <f t="shared" si="0"/>
        <v>-1.5635955777636905</v>
      </c>
      <c r="F12" s="54"/>
      <c r="G12" s="56"/>
      <c r="H12" s="56"/>
      <c r="I12" s="56"/>
      <c r="J12" s="56"/>
    </row>
    <row r="13" spans="1:10" ht="24.75" customHeight="1">
      <c r="A13" s="85" t="s">
        <v>53</v>
      </c>
      <c r="B13" s="52">
        <f>+'COMP-ABRIL BOGOTA'!D14</f>
        <v>9419</v>
      </c>
      <c r="C13" s="53">
        <f>+'COMP-ABRIL BOGOTA'!E14</f>
        <v>7.808432676205793</v>
      </c>
      <c r="D13" s="53">
        <v>8.3</v>
      </c>
      <c r="E13" s="53">
        <f t="shared" si="0"/>
        <v>0.4915673237942073</v>
      </c>
      <c r="F13" s="54"/>
      <c r="G13" s="56"/>
      <c r="H13" s="56"/>
      <c r="I13" s="56"/>
      <c r="J13" s="56"/>
    </row>
    <row r="14" spans="1:10" ht="24.75" customHeight="1">
      <c r="A14" s="85" t="s">
        <v>17</v>
      </c>
      <c r="B14" s="52">
        <f>+'COMP-ABRIL BOGOTA'!D15</f>
        <v>9423</v>
      </c>
      <c r="C14" s="53">
        <f>+'COMP-ABRIL BOGOTA'!E15</f>
        <v>7.811748710891516</v>
      </c>
      <c r="D14" s="53">
        <v>8.3</v>
      </c>
      <c r="E14" s="53">
        <f t="shared" si="0"/>
        <v>0.4882512891084847</v>
      </c>
      <c r="F14" s="54"/>
      <c r="G14" s="56"/>
      <c r="H14" s="56"/>
      <c r="I14" s="56"/>
      <c r="J14" s="56"/>
    </row>
    <row r="15" spans="1:10" ht="24.75" customHeight="1">
      <c r="A15" s="85" t="s">
        <v>18</v>
      </c>
      <c r="B15" s="52">
        <f>+'COMP-ABRIL BOGOTA'!D16</f>
        <v>9805</v>
      </c>
      <c r="C15" s="53">
        <f>+'COMP-ABRIL BOGOTA'!E16</f>
        <v>8.128430023378044</v>
      </c>
      <c r="D15" s="53">
        <v>8.3</v>
      </c>
      <c r="E15" s="53">
        <f t="shared" si="0"/>
        <v>0.1715699766219565</v>
      </c>
      <c r="F15" s="54"/>
      <c r="G15" s="56"/>
      <c r="H15" s="56"/>
      <c r="I15" s="56"/>
      <c r="J15" s="56"/>
    </row>
    <row r="16" spans="1:10" ht="24.75" customHeight="1">
      <c r="A16" s="85" t="s">
        <v>19</v>
      </c>
      <c r="B16" s="52">
        <f>+'COMP-ABRIL BOGOTA'!D17</f>
        <v>9728</v>
      </c>
      <c r="C16" s="53">
        <f>+'COMP-ABRIL BOGOTA'!E17</f>
        <v>8.06459635567788</v>
      </c>
      <c r="D16" s="53">
        <v>8.3</v>
      </c>
      <c r="E16" s="53">
        <f t="shared" si="0"/>
        <v>0.2354036443221208</v>
      </c>
      <c r="F16" s="54"/>
      <c r="G16" s="56"/>
      <c r="H16" s="56"/>
      <c r="I16" s="56"/>
      <c r="J16" s="56"/>
    </row>
    <row r="17" spans="1:10" ht="24.75" customHeight="1">
      <c r="A17" s="85" t="s">
        <v>58</v>
      </c>
      <c r="B17" s="52">
        <f>+'COMP-ABRIL BOGOTA'!D18</f>
        <v>9067</v>
      </c>
      <c r="C17" s="53">
        <f>+'COMP-ABRIL BOGOTA'!E18</f>
        <v>7.636654594458014</v>
      </c>
      <c r="D17" s="53">
        <v>8.3</v>
      </c>
      <c r="E17" s="53">
        <f t="shared" si="0"/>
        <v>0.6633454055419863</v>
      </c>
      <c r="F17" s="54"/>
      <c r="G17" s="56"/>
      <c r="H17" s="56"/>
      <c r="I17" s="56"/>
      <c r="J17" s="56"/>
    </row>
    <row r="18" ht="15" customHeight="1">
      <c r="A18" s="57" t="s">
        <v>55</v>
      </c>
    </row>
    <row r="19" spans="1:6" ht="12" customHeight="1">
      <c r="A19" s="31" t="s">
        <v>87</v>
      </c>
      <c r="B19" s="59"/>
      <c r="C19" s="59"/>
      <c r="D19" s="59"/>
      <c r="E19" s="59"/>
      <c r="F19" s="60"/>
    </row>
    <row r="20" ht="14.25" customHeight="1">
      <c r="A20" s="61"/>
    </row>
    <row r="21" ht="14.25" customHeight="1">
      <c r="A21" s="61"/>
    </row>
    <row r="22" ht="14.25" customHeight="1">
      <c r="A22" s="61"/>
    </row>
    <row r="23" ht="14.25" customHeight="1">
      <c r="A23" s="61"/>
    </row>
  </sheetData>
  <sheetProtection/>
  <printOptions horizontalCentered="1" verticalCentered="1"/>
  <pageMargins left="0.75" right="0.75" top="1" bottom="1" header="0" footer="0"/>
  <pageSetup horizontalDpi="300" verticalDpi="300" orientation="portrait" scale="10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A33"/>
  <sheetViews>
    <sheetView showGridLines="0" zoomScalePageLayoutView="0" workbookViewId="0" topLeftCell="A1">
      <pane xSplit="3" ySplit="8" topLeftCell="D21" activePane="bottomRight" state="frozen"/>
      <selection pane="topLeft" activeCell="I22" sqref="I22"/>
      <selection pane="topRight" activeCell="I22" sqref="I22"/>
      <selection pane="bottomLeft" activeCell="I22" sqref="I22"/>
      <selection pane="bottomRight" activeCell="I22" sqref="I22"/>
    </sheetView>
  </sheetViews>
  <sheetFormatPr defaultColWidth="11.421875" defaultRowHeight="16.5" customHeight="1"/>
  <cols>
    <col min="1" max="1" width="3.00390625" style="2" customWidth="1"/>
    <col min="2" max="2" width="19.7109375" style="2" customWidth="1"/>
    <col min="3" max="3" width="11.140625" style="2" customWidth="1"/>
    <col min="4" max="4" width="9.140625" style="2" customWidth="1"/>
    <col min="5" max="5" width="8.7109375" style="2" customWidth="1"/>
    <col min="6" max="6" width="8.57421875" style="2" customWidth="1"/>
    <col min="7" max="7" width="8.7109375" style="2" customWidth="1"/>
    <col min="8" max="8" width="8.8515625" style="2" customWidth="1"/>
    <col min="9" max="15" width="8.7109375" style="2" customWidth="1"/>
    <col min="16" max="16" width="10.8515625" style="2" customWidth="1"/>
    <col min="17" max="22" width="8.7109375" style="2" customWidth="1"/>
    <col min="23" max="23" width="9.140625" style="2" customWidth="1"/>
    <col min="24" max="24" width="8.57421875" style="2" customWidth="1"/>
    <col min="25" max="25" width="11.421875" style="2" customWidth="1"/>
    <col min="26" max="27" width="9.140625" style="2" customWidth="1"/>
    <col min="28" max="16384" width="11.421875" style="2" customWidth="1"/>
  </cols>
  <sheetData>
    <row r="1" spans="1:22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8.75" customHeight="1">
      <c r="A4" s="5" t="s">
        <v>92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0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7" ht="16.5" customHeight="1">
      <c r="A6" s="111" t="s">
        <v>3</v>
      </c>
      <c r="B6" s="112"/>
      <c r="C6" s="117" t="s">
        <v>4</v>
      </c>
      <c r="D6" s="99" t="s">
        <v>5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P6" s="107" t="s">
        <v>6</v>
      </c>
      <c r="Q6" s="105" t="s">
        <v>7</v>
      </c>
      <c r="R6" s="102"/>
      <c r="S6" s="102"/>
      <c r="T6" s="102"/>
      <c r="U6" s="102"/>
      <c r="V6" s="102"/>
      <c r="W6" s="102"/>
      <c r="X6" s="106"/>
      <c r="Y6" s="107" t="s">
        <v>8</v>
      </c>
      <c r="Z6" s="105" t="s">
        <v>9</v>
      </c>
      <c r="AA6" s="106"/>
    </row>
    <row r="7" spans="1:27" ht="21" customHeight="1">
      <c r="A7" s="113"/>
      <c r="B7" s="114"/>
      <c r="C7" s="118"/>
      <c r="D7" s="103" t="s">
        <v>10</v>
      </c>
      <c r="E7" s="104"/>
      <c r="F7" s="103" t="s">
        <v>11</v>
      </c>
      <c r="G7" s="104"/>
      <c r="H7" s="103" t="s">
        <v>12</v>
      </c>
      <c r="I7" s="104"/>
      <c r="J7" s="103" t="s">
        <v>13</v>
      </c>
      <c r="K7" s="104"/>
      <c r="L7" s="103" t="s">
        <v>14</v>
      </c>
      <c r="M7" s="104"/>
      <c r="N7" s="103" t="s">
        <v>15</v>
      </c>
      <c r="O7" s="104"/>
      <c r="P7" s="108"/>
      <c r="Q7" s="103" t="s">
        <v>16</v>
      </c>
      <c r="R7" s="104"/>
      <c r="S7" s="103" t="s">
        <v>17</v>
      </c>
      <c r="T7" s="104"/>
      <c r="U7" s="103" t="s">
        <v>18</v>
      </c>
      <c r="V7" s="104"/>
      <c r="W7" s="103" t="s">
        <v>19</v>
      </c>
      <c r="X7" s="110"/>
      <c r="Y7" s="108"/>
      <c r="Z7" s="103" t="s">
        <v>16</v>
      </c>
      <c r="AA7" s="104"/>
    </row>
    <row r="8" spans="1:27" ht="24" customHeight="1">
      <c r="A8" s="115"/>
      <c r="B8" s="116"/>
      <c r="C8" s="119"/>
      <c r="D8" s="72" t="s">
        <v>20</v>
      </c>
      <c r="E8" s="73" t="s">
        <v>21</v>
      </c>
      <c r="F8" s="72" t="s">
        <v>20</v>
      </c>
      <c r="G8" s="73" t="s">
        <v>21</v>
      </c>
      <c r="H8" s="72" t="s">
        <v>20</v>
      </c>
      <c r="I8" s="73" t="s">
        <v>21</v>
      </c>
      <c r="J8" s="72" t="s">
        <v>20</v>
      </c>
      <c r="K8" s="73" t="s">
        <v>21</v>
      </c>
      <c r="L8" s="72" t="s">
        <v>20</v>
      </c>
      <c r="M8" s="73" t="s">
        <v>21</v>
      </c>
      <c r="N8" s="72" t="s">
        <v>20</v>
      </c>
      <c r="O8" s="73" t="s">
        <v>21</v>
      </c>
      <c r="P8" s="109"/>
      <c r="Q8" s="72" t="s">
        <v>20</v>
      </c>
      <c r="R8" s="73" t="s">
        <v>21</v>
      </c>
      <c r="S8" s="72" t="s">
        <v>20</v>
      </c>
      <c r="T8" s="73" t="s">
        <v>21</v>
      </c>
      <c r="U8" s="72" t="s">
        <v>20</v>
      </c>
      <c r="V8" s="73" t="s">
        <v>21</v>
      </c>
      <c r="W8" s="72" t="s">
        <v>20</v>
      </c>
      <c r="X8" s="74" t="s">
        <v>21</v>
      </c>
      <c r="Y8" s="109"/>
      <c r="Z8" s="72" t="s">
        <v>20</v>
      </c>
      <c r="AA8" s="73" t="s">
        <v>21</v>
      </c>
    </row>
    <row r="9" spans="1:27" ht="19.5" customHeight="1">
      <c r="A9" s="7">
        <v>1</v>
      </c>
      <c r="B9" s="8" t="s">
        <v>22</v>
      </c>
      <c r="C9" s="9">
        <v>5773</v>
      </c>
      <c r="D9" s="10">
        <f>+'ENERO-ABRIL METAS'!D9</f>
        <v>3243</v>
      </c>
      <c r="E9" s="11">
        <f aca="true" t="shared" si="0" ref="E9:E29">+D9*100/C9</f>
        <v>56.17529880478088</v>
      </c>
      <c r="F9" s="10">
        <f>+'ENERO-ABRIL METAS'!F9</f>
        <v>3239</v>
      </c>
      <c r="G9" s="11">
        <f aca="true" t="shared" si="1" ref="G9:G29">+F9*100/C9</f>
        <v>56.106010739650095</v>
      </c>
      <c r="H9" s="10">
        <f>+'ENERO-ABRIL METAS'!H9</f>
        <v>3144</v>
      </c>
      <c r="I9" s="11">
        <f aca="true" t="shared" si="2" ref="I9:I29">+H9*100/C9</f>
        <v>54.46041919279404</v>
      </c>
      <c r="J9" s="10">
        <f>+'ENERO-ABRIL METAS'!J9</f>
        <v>3213</v>
      </c>
      <c r="K9" s="12">
        <f aca="true" t="shared" si="3" ref="K9:K29">+J9*100/C9</f>
        <v>55.65563831630002</v>
      </c>
      <c r="L9" s="10">
        <f>+'ENERO-ABRIL METAS'!L9</f>
        <v>3239</v>
      </c>
      <c r="M9" s="13">
        <f aca="true" t="shared" si="4" ref="M9:M29">+L9*100/C9</f>
        <v>56.106010739650095</v>
      </c>
      <c r="N9" s="10">
        <f>+'ENERO-ABRIL METAS'!N9</f>
        <v>3254</v>
      </c>
      <c r="O9" s="14">
        <f aca="true" t="shared" si="5" ref="O9:O29">+N9*100/C9</f>
        <v>56.36584098389052</v>
      </c>
      <c r="P9" s="15">
        <v>5772</v>
      </c>
      <c r="Q9" s="10">
        <f>+'ENERO-ABRIL METAS'!Q9</f>
        <v>2744</v>
      </c>
      <c r="R9" s="11">
        <f aca="true" t="shared" si="6" ref="R9:R29">+Q9*100/P9</f>
        <v>47.53984753984754</v>
      </c>
      <c r="S9" s="10">
        <f>+'ENERO-ABRIL METAS'!S9</f>
        <v>2693</v>
      </c>
      <c r="T9" s="12">
        <f>+S9*100/P9</f>
        <v>46.656271656271656</v>
      </c>
      <c r="U9" s="10">
        <f>+'ENERO-ABRIL METAS'!U9</f>
        <v>2718</v>
      </c>
      <c r="V9" s="11">
        <f aca="true" t="shared" si="7" ref="V9:V29">+U9*100/P9</f>
        <v>47.08939708939709</v>
      </c>
      <c r="W9" s="10">
        <f>+'ENERO-ABRIL METAS'!W9</f>
        <v>2849</v>
      </c>
      <c r="X9" s="16">
        <f>+W9*100/P9</f>
        <v>49.35897435897436</v>
      </c>
      <c r="Y9" s="15">
        <v>5817</v>
      </c>
      <c r="Z9" s="10">
        <f>+'ENERO-ABRIL METAS'!Z9</f>
        <v>2464</v>
      </c>
      <c r="AA9" s="14">
        <f aca="true" t="shared" si="8" ref="AA9:AA29">+Z9*100/Y9</f>
        <v>42.35860409145608</v>
      </c>
    </row>
    <row r="10" spans="1:27" ht="19.5" customHeight="1">
      <c r="A10" s="17">
        <v>2</v>
      </c>
      <c r="B10" s="18" t="s">
        <v>23</v>
      </c>
      <c r="C10" s="19">
        <v>1257</v>
      </c>
      <c r="D10" s="20">
        <f>+'ENERO-ABRIL METAS'!D10</f>
        <v>2930</v>
      </c>
      <c r="E10" s="21">
        <f t="shared" si="0"/>
        <v>233.09466984884645</v>
      </c>
      <c r="F10" s="20">
        <f>+'ENERO-ABRIL METAS'!F10</f>
        <v>2927</v>
      </c>
      <c r="G10" s="21">
        <f t="shared" si="1"/>
        <v>232.8560063643596</v>
      </c>
      <c r="H10" s="20">
        <f>+'ENERO-ABRIL METAS'!H10</f>
        <v>3616</v>
      </c>
      <c r="I10" s="21">
        <f t="shared" si="2"/>
        <v>287.66905330151155</v>
      </c>
      <c r="J10" s="20">
        <f>+'ENERO-ABRIL METAS'!J10</f>
        <v>2914</v>
      </c>
      <c r="K10" s="22">
        <f t="shared" si="3"/>
        <v>231.82179793158315</v>
      </c>
      <c r="L10" s="20">
        <f>+'ENERO-ABRIL METAS'!L10</f>
        <v>2927</v>
      </c>
      <c r="M10" s="23">
        <f t="shared" si="4"/>
        <v>232.8560063643596</v>
      </c>
      <c r="N10" s="20">
        <f>+'ENERO-ABRIL METAS'!N10</f>
        <v>3149</v>
      </c>
      <c r="O10" s="16">
        <f t="shared" si="5"/>
        <v>250.51710421638822</v>
      </c>
      <c r="P10" s="24">
        <v>1240</v>
      </c>
      <c r="Q10" s="20">
        <f>+'ENERO-ABRIL METAS'!Q10</f>
        <v>2268</v>
      </c>
      <c r="R10" s="21">
        <f t="shared" si="6"/>
        <v>182.90322580645162</v>
      </c>
      <c r="S10" s="20">
        <f>+'ENERO-ABRIL METAS'!S10</f>
        <v>2225</v>
      </c>
      <c r="T10" s="22">
        <f>+S10*100/P10</f>
        <v>179.43548387096774</v>
      </c>
      <c r="U10" s="20">
        <f>+'ENERO-ABRIL METAS'!U10</f>
        <v>2268</v>
      </c>
      <c r="V10" s="21">
        <f t="shared" si="7"/>
        <v>182.90322580645162</v>
      </c>
      <c r="W10" s="20">
        <f>+'ENERO-ABRIL METAS'!W10</f>
        <v>2359</v>
      </c>
      <c r="X10" s="16">
        <f aca="true" t="shared" si="9" ref="X10:X28">+W10*100/P10</f>
        <v>190.24193548387098</v>
      </c>
      <c r="Y10" s="24">
        <v>1133</v>
      </c>
      <c r="Z10" s="20">
        <f>+'ENERO-ABRIL METAS'!Z10</f>
        <v>1876</v>
      </c>
      <c r="AA10" s="16">
        <f t="shared" si="8"/>
        <v>165.57811120917918</v>
      </c>
    </row>
    <row r="11" spans="1:27" ht="19.5" customHeight="1">
      <c r="A11" s="17">
        <v>3</v>
      </c>
      <c r="B11" s="18" t="s">
        <v>24</v>
      </c>
      <c r="C11" s="19">
        <v>1789</v>
      </c>
      <c r="D11" s="20">
        <f>+'ENERO-ABRIL METAS'!D11</f>
        <v>395</v>
      </c>
      <c r="E11" s="21">
        <f t="shared" si="0"/>
        <v>22.079373951928453</v>
      </c>
      <c r="F11" s="20">
        <f>+'ENERO-ABRIL METAS'!F11</f>
        <v>395</v>
      </c>
      <c r="G11" s="21">
        <f t="shared" si="1"/>
        <v>22.079373951928453</v>
      </c>
      <c r="H11" s="20">
        <f>+'ENERO-ABRIL METAS'!H11</f>
        <v>12</v>
      </c>
      <c r="I11" s="21">
        <f t="shared" si="2"/>
        <v>0.6707657909446618</v>
      </c>
      <c r="J11" s="20">
        <f>+'ENERO-ABRIL METAS'!J11</f>
        <v>395</v>
      </c>
      <c r="K11" s="22">
        <f t="shared" si="3"/>
        <v>22.079373951928453</v>
      </c>
      <c r="L11" s="20">
        <f>+'ENERO-ABRIL METAS'!L11</f>
        <v>395</v>
      </c>
      <c r="M11" s="23">
        <f t="shared" si="4"/>
        <v>22.079373951928453</v>
      </c>
      <c r="N11" s="20">
        <f>+'ENERO-ABRIL METAS'!N11</f>
        <v>388</v>
      </c>
      <c r="O11" s="16">
        <f t="shared" si="5"/>
        <v>21.68809390721073</v>
      </c>
      <c r="P11" s="24">
        <v>1747</v>
      </c>
      <c r="Q11" s="20">
        <f>+'ENERO-ABRIL METAS'!Q11</f>
        <v>355</v>
      </c>
      <c r="R11" s="21">
        <f t="shared" si="6"/>
        <v>20.32054951345163</v>
      </c>
      <c r="S11" s="20">
        <f>+'ENERO-ABRIL METAS'!S11</f>
        <v>354</v>
      </c>
      <c r="T11" s="22">
        <f aca="true" t="shared" si="10" ref="T11:T28">+S11*100/P11</f>
        <v>20.2633085289067</v>
      </c>
      <c r="U11" s="20">
        <f>+'ENERO-ABRIL METAS'!U11</f>
        <v>377</v>
      </c>
      <c r="V11" s="21">
        <f t="shared" si="7"/>
        <v>21.579851173440183</v>
      </c>
      <c r="W11" s="20">
        <f>+'ENERO-ABRIL METAS'!W11</f>
        <v>369</v>
      </c>
      <c r="X11" s="16">
        <f t="shared" si="9"/>
        <v>21.12192329708071</v>
      </c>
      <c r="Y11" s="24">
        <v>1666</v>
      </c>
      <c r="Z11" s="20">
        <f>+'ENERO-ABRIL METAS'!Z11</f>
        <v>396</v>
      </c>
      <c r="AA11" s="16">
        <f t="shared" si="8"/>
        <v>23.769507803121247</v>
      </c>
    </row>
    <row r="12" spans="1:27" ht="19.5" customHeight="1">
      <c r="A12" s="17">
        <v>4</v>
      </c>
      <c r="B12" s="18" t="s">
        <v>25</v>
      </c>
      <c r="C12" s="19">
        <v>7295</v>
      </c>
      <c r="D12" s="20">
        <f>+'ENERO-ABRIL METAS'!D12</f>
        <v>1695</v>
      </c>
      <c r="E12" s="21">
        <f t="shared" si="0"/>
        <v>23.235092529129542</v>
      </c>
      <c r="F12" s="20">
        <f>+'ENERO-ABRIL METAS'!F12</f>
        <v>1696</v>
      </c>
      <c r="G12" s="21">
        <f t="shared" si="1"/>
        <v>23.24880054832077</v>
      </c>
      <c r="H12" s="20">
        <f>+'ENERO-ABRIL METAS'!H12</f>
        <v>3268</v>
      </c>
      <c r="I12" s="21">
        <f t="shared" si="2"/>
        <v>44.7978067169294</v>
      </c>
      <c r="J12" s="20">
        <f>+'ENERO-ABRIL METAS'!J12</f>
        <v>1699</v>
      </c>
      <c r="K12" s="22">
        <f t="shared" si="3"/>
        <v>23.28992460589445</v>
      </c>
      <c r="L12" s="20">
        <f>+'ENERO-ABRIL METAS'!L12</f>
        <v>1696</v>
      </c>
      <c r="M12" s="23">
        <f t="shared" si="4"/>
        <v>23.24880054832077</v>
      </c>
      <c r="N12" s="20">
        <f>+'ENERO-ABRIL METAS'!N12</f>
        <v>1840</v>
      </c>
      <c r="O12" s="16">
        <f t="shared" si="5"/>
        <v>25.222755311857437</v>
      </c>
      <c r="P12" s="24">
        <v>7197</v>
      </c>
      <c r="Q12" s="20">
        <f>+'ENERO-ABRIL METAS'!Q12</f>
        <v>1642</v>
      </c>
      <c r="R12" s="21">
        <f t="shared" si="6"/>
        <v>22.815061831318605</v>
      </c>
      <c r="S12" s="20">
        <f>+'ENERO-ABRIL METAS'!S12</f>
        <v>1639</v>
      </c>
      <c r="T12" s="22">
        <f t="shared" si="10"/>
        <v>22.773377796304015</v>
      </c>
      <c r="U12" s="20">
        <f>+'ENERO-ABRIL METAS'!U12</f>
        <v>1721</v>
      </c>
      <c r="V12" s="21">
        <f t="shared" si="7"/>
        <v>23.912741420036127</v>
      </c>
      <c r="W12" s="20">
        <f>+'ENERO-ABRIL METAS'!W12</f>
        <v>1666</v>
      </c>
      <c r="X12" s="16">
        <f t="shared" si="9"/>
        <v>23.14853411143532</v>
      </c>
      <c r="Y12" s="24">
        <v>7065</v>
      </c>
      <c r="Z12" s="20">
        <f>+'ENERO-ABRIL METAS'!Z12</f>
        <v>1611</v>
      </c>
      <c r="AA12" s="16">
        <f t="shared" si="8"/>
        <v>22.802547770700638</v>
      </c>
    </row>
    <row r="13" spans="1:27" ht="19.5" customHeight="1">
      <c r="A13" s="17">
        <v>5</v>
      </c>
      <c r="B13" s="18" t="s">
        <v>26</v>
      </c>
      <c r="C13" s="19">
        <v>8291</v>
      </c>
      <c r="D13" s="20">
        <f>+'ENERO-ABRIL METAS'!D13</f>
        <v>2180</v>
      </c>
      <c r="E13" s="21">
        <f t="shared" si="0"/>
        <v>26.29357134241949</v>
      </c>
      <c r="F13" s="20">
        <f>+'ENERO-ABRIL METAS'!F13</f>
        <v>2181</v>
      </c>
      <c r="G13" s="21">
        <f t="shared" si="1"/>
        <v>26.30563261367748</v>
      </c>
      <c r="H13" s="20">
        <f>+'ENERO-ABRIL METAS'!H13</f>
        <v>83</v>
      </c>
      <c r="I13" s="21">
        <f t="shared" si="2"/>
        <v>1.0010855144132191</v>
      </c>
      <c r="J13" s="20">
        <f>+'ENERO-ABRIL METAS'!J13</f>
        <v>2181</v>
      </c>
      <c r="K13" s="22">
        <f t="shared" si="3"/>
        <v>26.30563261367748</v>
      </c>
      <c r="L13" s="20">
        <f>+'ENERO-ABRIL METAS'!L13</f>
        <v>2181</v>
      </c>
      <c r="M13" s="23">
        <f t="shared" si="4"/>
        <v>26.30563261367748</v>
      </c>
      <c r="N13" s="20">
        <f>+'ENERO-ABRIL METAS'!N13</f>
        <v>2039</v>
      </c>
      <c r="O13" s="16">
        <f t="shared" si="5"/>
        <v>24.59293209504282</v>
      </c>
      <c r="P13" s="24">
        <v>8211</v>
      </c>
      <c r="Q13" s="20">
        <f>+'ENERO-ABRIL METAS'!Q13</f>
        <v>1862</v>
      </c>
      <c r="R13" s="21">
        <f t="shared" si="6"/>
        <v>22.6768968456948</v>
      </c>
      <c r="S13" s="20">
        <f>+'ENERO-ABRIL METAS'!S13</f>
        <v>1860</v>
      </c>
      <c r="T13" s="22">
        <f t="shared" si="10"/>
        <v>22.652539276580196</v>
      </c>
      <c r="U13" s="20">
        <f>+'ENERO-ABRIL METAS'!U13</f>
        <v>1969</v>
      </c>
      <c r="V13" s="21">
        <f t="shared" si="7"/>
        <v>23.980026793326026</v>
      </c>
      <c r="W13" s="20">
        <f>+'ENERO-ABRIL METAS'!W13</f>
        <v>1904</v>
      </c>
      <c r="X13" s="16">
        <f t="shared" si="9"/>
        <v>23.18840579710145</v>
      </c>
      <c r="Y13" s="24">
        <v>8104</v>
      </c>
      <c r="Z13" s="20">
        <f>+'ENERO-ABRIL METAS'!Z13</f>
        <v>1718</v>
      </c>
      <c r="AA13" s="16">
        <f t="shared" si="8"/>
        <v>21.199407699901283</v>
      </c>
    </row>
    <row r="14" spans="1:27" ht="19.5" customHeight="1">
      <c r="A14" s="17">
        <v>6</v>
      </c>
      <c r="B14" s="18" t="s">
        <v>27</v>
      </c>
      <c r="C14" s="19">
        <v>3164</v>
      </c>
      <c r="D14" s="20">
        <f>+'ENERO-ABRIL METAS'!D14</f>
        <v>1174</v>
      </c>
      <c r="E14" s="21">
        <f t="shared" si="0"/>
        <v>37.10493046776232</v>
      </c>
      <c r="F14" s="20">
        <f>+'ENERO-ABRIL METAS'!F14</f>
        <v>1175</v>
      </c>
      <c r="G14" s="21">
        <f t="shared" si="1"/>
        <v>37.13653603034134</v>
      </c>
      <c r="H14" s="20">
        <f>+'ENERO-ABRIL METAS'!H14</f>
        <v>1158</v>
      </c>
      <c r="I14" s="21">
        <f t="shared" si="2"/>
        <v>36.59924146649811</v>
      </c>
      <c r="J14" s="20">
        <f>+'ENERO-ABRIL METAS'!J14</f>
        <v>1175</v>
      </c>
      <c r="K14" s="22">
        <f t="shared" si="3"/>
        <v>37.13653603034134</v>
      </c>
      <c r="L14" s="20">
        <f>+'ENERO-ABRIL METAS'!L14</f>
        <v>1175</v>
      </c>
      <c r="M14" s="23">
        <f t="shared" si="4"/>
        <v>37.13653603034134</v>
      </c>
      <c r="N14" s="20">
        <f>+'ENERO-ABRIL METAS'!N14</f>
        <v>1178</v>
      </c>
      <c r="O14" s="16">
        <f t="shared" si="5"/>
        <v>37.231352718078384</v>
      </c>
      <c r="P14" s="24">
        <v>3154</v>
      </c>
      <c r="Q14" s="20">
        <f>+'ENERO-ABRIL METAS'!Q14</f>
        <v>1000</v>
      </c>
      <c r="R14" s="21">
        <f t="shared" si="6"/>
        <v>31.70577045022194</v>
      </c>
      <c r="S14" s="20">
        <f>+'ENERO-ABRIL METAS'!S14</f>
        <v>1000</v>
      </c>
      <c r="T14" s="22">
        <f t="shared" si="10"/>
        <v>31.70577045022194</v>
      </c>
      <c r="U14" s="20">
        <f>+'ENERO-ABRIL METAS'!U14</f>
        <v>1097</v>
      </c>
      <c r="V14" s="21">
        <f t="shared" si="7"/>
        <v>34.78123018389347</v>
      </c>
      <c r="W14" s="20">
        <f>+'ENERO-ABRIL METAS'!W14</f>
        <v>1035</v>
      </c>
      <c r="X14" s="16">
        <f t="shared" si="9"/>
        <v>32.815472415979706</v>
      </c>
      <c r="Y14" s="24">
        <v>3120</v>
      </c>
      <c r="Z14" s="20">
        <f>+'ENERO-ABRIL METAS'!Z14</f>
        <v>1064</v>
      </c>
      <c r="AA14" s="16">
        <f t="shared" si="8"/>
        <v>34.1025641025641</v>
      </c>
    </row>
    <row r="15" spans="1:27" ht="19.5" customHeight="1">
      <c r="A15" s="17">
        <v>7</v>
      </c>
      <c r="B15" s="18" t="s">
        <v>28</v>
      </c>
      <c r="C15" s="19">
        <v>11500</v>
      </c>
      <c r="D15" s="20">
        <f>+'ENERO-ABRIL METAS'!D15</f>
        <v>3981</v>
      </c>
      <c r="E15" s="21">
        <f t="shared" si="0"/>
        <v>34.61739130434783</v>
      </c>
      <c r="F15" s="20">
        <f>+'ENERO-ABRIL METAS'!F15</f>
        <v>3981</v>
      </c>
      <c r="G15" s="21">
        <f t="shared" si="1"/>
        <v>34.61739130434783</v>
      </c>
      <c r="H15" s="20">
        <f>+'ENERO-ABRIL METAS'!H15</f>
        <v>678</v>
      </c>
      <c r="I15" s="21">
        <f t="shared" si="2"/>
        <v>5.895652173913043</v>
      </c>
      <c r="J15" s="20">
        <f>+'ENERO-ABRIL METAS'!J15</f>
        <v>3981</v>
      </c>
      <c r="K15" s="22">
        <f t="shared" si="3"/>
        <v>34.61739130434783</v>
      </c>
      <c r="L15" s="20">
        <f>+'ENERO-ABRIL METAS'!L15</f>
        <v>3981</v>
      </c>
      <c r="M15" s="23">
        <f t="shared" si="4"/>
        <v>34.61739130434783</v>
      </c>
      <c r="N15" s="20">
        <f>+'ENERO-ABRIL METAS'!N15</f>
        <v>3643</v>
      </c>
      <c r="O15" s="16">
        <f t="shared" si="5"/>
        <v>31.678260869565218</v>
      </c>
      <c r="P15" s="24">
        <v>11525</v>
      </c>
      <c r="Q15" s="20">
        <f>+'ENERO-ABRIL METAS'!Q15</f>
        <v>3454</v>
      </c>
      <c r="R15" s="21">
        <f t="shared" si="6"/>
        <v>29.969631236442517</v>
      </c>
      <c r="S15" s="20">
        <f>+'ENERO-ABRIL METAS'!S15</f>
        <v>3460</v>
      </c>
      <c r="T15" s="22">
        <f t="shared" si="10"/>
        <v>30.02169197396963</v>
      </c>
      <c r="U15" s="20">
        <f>+'ENERO-ABRIL METAS'!U15</f>
        <v>3707</v>
      </c>
      <c r="V15" s="21">
        <f t="shared" si="7"/>
        <v>32.164859002169194</v>
      </c>
      <c r="W15" s="20">
        <f>+'ENERO-ABRIL METAS'!W15</f>
        <v>3575</v>
      </c>
      <c r="X15" s="16">
        <f t="shared" si="9"/>
        <v>31.019522776572668</v>
      </c>
      <c r="Y15" s="24">
        <v>11558</v>
      </c>
      <c r="Z15" s="20">
        <f>+'ENERO-ABRIL METAS'!Z15</f>
        <v>3174</v>
      </c>
      <c r="AA15" s="16">
        <f t="shared" si="8"/>
        <v>27.461498529157293</v>
      </c>
    </row>
    <row r="16" spans="1:27" ht="19.5" customHeight="1">
      <c r="A16" s="17">
        <v>8</v>
      </c>
      <c r="B16" s="18" t="s">
        <v>29</v>
      </c>
      <c r="C16" s="19">
        <v>17678</v>
      </c>
      <c r="D16" s="20">
        <f>+'ENERO-ABRIL METAS'!D16</f>
        <v>4717</v>
      </c>
      <c r="E16" s="21">
        <f t="shared" si="0"/>
        <v>26.68288267903609</v>
      </c>
      <c r="F16" s="20">
        <f>+'ENERO-ABRIL METAS'!F16</f>
        <v>4715</v>
      </c>
      <c r="G16" s="21">
        <f t="shared" si="1"/>
        <v>26.671569182034165</v>
      </c>
      <c r="H16" s="20">
        <f>+'ENERO-ABRIL METAS'!H16</f>
        <v>3669</v>
      </c>
      <c r="I16" s="21">
        <f t="shared" si="2"/>
        <v>20.754610250028282</v>
      </c>
      <c r="J16" s="20">
        <f>+'ENERO-ABRIL METAS'!J16</f>
        <v>4715</v>
      </c>
      <c r="K16" s="22">
        <f t="shared" si="3"/>
        <v>26.671569182034165</v>
      </c>
      <c r="L16" s="20">
        <f>+'ENERO-ABRIL METAS'!L16</f>
        <v>4715</v>
      </c>
      <c r="M16" s="23">
        <f t="shared" si="4"/>
        <v>26.671569182034165</v>
      </c>
      <c r="N16" s="20">
        <f>+'ENERO-ABRIL METAS'!N16</f>
        <v>4869</v>
      </c>
      <c r="O16" s="16">
        <f t="shared" si="5"/>
        <v>27.54270845118226</v>
      </c>
      <c r="P16" s="24">
        <v>17497</v>
      </c>
      <c r="Q16" s="20">
        <f>+'ENERO-ABRIL METAS'!Q16</f>
        <v>4058</v>
      </c>
      <c r="R16" s="21">
        <f t="shared" si="6"/>
        <v>23.192547293821796</v>
      </c>
      <c r="S16" s="20">
        <f>+'ENERO-ABRIL METAS'!S16</f>
        <v>4083</v>
      </c>
      <c r="T16" s="22">
        <f t="shared" si="10"/>
        <v>23.335428930673828</v>
      </c>
      <c r="U16" s="20">
        <f>+'ENERO-ABRIL METAS'!U16</f>
        <v>4461</v>
      </c>
      <c r="V16" s="21">
        <f t="shared" si="7"/>
        <v>25.49579927987655</v>
      </c>
      <c r="W16" s="20">
        <f>+'ENERO-ABRIL METAS'!W16</f>
        <v>4227</v>
      </c>
      <c r="X16" s="16">
        <f t="shared" si="9"/>
        <v>24.15842715894153</v>
      </c>
      <c r="Y16" s="24">
        <v>16871</v>
      </c>
      <c r="Z16" s="20">
        <f>+'ENERO-ABRIL METAS'!Z16</f>
        <v>4129</v>
      </c>
      <c r="AA16" s="16">
        <f t="shared" si="8"/>
        <v>24.47394938059392</v>
      </c>
    </row>
    <row r="17" spans="1:27" ht="19.5" customHeight="1">
      <c r="A17" s="17">
        <v>9</v>
      </c>
      <c r="B17" s="18" t="s">
        <v>30</v>
      </c>
      <c r="C17" s="19">
        <v>5321</v>
      </c>
      <c r="D17" s="20">
        <f>+'ENERO-ABRIL METAS'!D17</f>
        <v>2008</v>
      </c>
      <c r="E17" s="21">
        <f t="shared" si="0"/>
        <v>37.73726743093403</v>
      </c>
      <c r="F17" s="20">
        <f>+'ENERO-ABRIL METAS'!F17</f>
        <v>2009</v>
      </c>
      <c r="G17" s="21">
        <f t="shared" si="1"/>
        <v>37.75606089081</v>
      </c>
      <c r="H17" s="20">
        <f>+'ENERO-ABRIL METAS'!H17</f>
        <v>400</v>
      </c>
      <c r="I17" s="21">
        <f t="shared" si="2"/>
        <v>7.517383950385266</v>
      </c>
      <c r="J17" s="20">
        <f>+'ENERO-ABRIL METAS'!J17</f>
        <v>2009</v>
      </c>
      <c r="K17" s="22">
        <f t="shared" si="3"/>
        <v>37.75606089081</v>
      </c>
      <c r="L17" s="20">
        <f>+'ENERO-ABRIL METAS'!L17</f>
        <v>2009</v>
      </c>
      <c r="M17" s="23">
        <f t="shared" si="4"/>
        <v>37.75606089081</v>
      </c>
      <c r="N17" s="20">
        <f>+'ENERO-ABRIL METAS'!N17</f>
        <v>2149</v>
      </c>
      <c r="O17" s="16">
        <f t="shared" si="5"/>
        <v>40.387145273444844</v>
      </c>
      <c r="P17" s="24">
        <v>5281</v>
      </c>
      <c r="Q17" s="20">
        <f>+'ENERO-ABRIL METAS'!Q17</f>
        <v>1670</v>
      </c>
      <c r="R17" s="21">
        <f t="shared" si="6"/>
        <v>31.622798712365082</v>
      </c>
      <c r="S17" s="20">
        <f>+'ENERO-ABRIL METAS'!S17</f>
        <v>1673</v>
      </c>
      <c r="T17" s="22">
        <f t="shared" si="10"/>
        <v>31.679606135201666</v>
      </c>
      <c r="U17" s="20">
        <f>+'ENERO-ABRIL METAS'!U17</f>
        <v>1877</v>
      </c>
      <c r="V17" s="21">
        <f t="shared" si="7"/>
        <v>35.542510888089375</v>
      </c>
      <c r="W17" s="20">
        <f>+'ENERO-ABRIL METAS'!W17</f>
        <v>1754</v>
      </c>
      <c r="X17" s="16">
        <f t="shared" si="9"/>
        <v>33.21340655178943</v>
      </c>
      <c r="Y17" s="24">
        <v>5206</v>
      </c>
      <c r="Z17" s="20">
        <f>+'ENERO-ABRIL METAS'!Z17</f>
        <v>1893</v>
      </c>
      <c r="AA17" s="16">
        <f t="shared" si="8"/>
        <v>36.3618901267768</v>
      </c>
    </row>
    <row r="18" spans="1:27" ht="19.5" customHeight="1">
      <c r="A18" s="17">
        <v>10</v>
      </c>
      <c r="B18" s="18" t="s">
        <v>31</v>
      </c>
      <c r="C18" s="19">
        <v>11962</v>
      </c>
      <c r="D18" s="20">
        <f>+'ENERO-ABRIL METAS'!D18</f>
        <v>2752</v>
      </c>
      <c r="E18" s="21">
        <f t="shared" si="0"/>
        <v>23.00618625647885</v>
      </c>
      <c r="F18" s="20">
        <f>+'ENERO-ABRIL METAS'!F18</f>
        <v>2751</v>
      </c>
      <c r="G18" s="21">
        <f t="shared" si="1"/>
        <v>22.99782645042635</v>
      </c>
      <c r="H18" s="20">
        <f>+'ENERO-ABRIL METAS'!H18</f>
        <v>937</v>
      </c>
      <c r="I18" s="21">
        <f t="shared" si="2"/>
        <v>7.833138271192109</v>
      </c>
      <c r="J18" s="20">
        <f>+'ENERO-ABRIL METAS'!J18</f>
        <v>2751</v>
      </c>
      <c r="K18" s="22">
        <f t="shared" si="3"/>
        <v>22.99782645042635</v>
      </c>
      <c r="L18" s="20">
        <f>+'ENERO-ABRIL METAS'!L18</f>
        <v>2751</v>
      </c>
      <c r="M18" s="23">
        <f t="shared" si="4"/>
        <v>22.99782645042635</v>
      </c>
      <c r="N18" s="20">
        <f>+'ENERO-ABRIL METAS'!N18</f>
        <v>2634</v>
      </c>
      <c r="O18" s="16">
        <f t="shared" si="5"/>
        <v>22.0197291422839</v>
      </c>
      <c r="P18" s="24">
        <v>11890</v>
      </c>
      <c r="Q18" s="20">
        <f>+'ENERO-ABRIL METAS'!Q18</f>
        <v>2327</v>
      </c>
      <c r="R18" s="21">
        <f t="shared" si="6"/>
        <v>19.571068124474348</v>
      </c>
      <c r="S18" s="20">
        <f>+'ENERO-ABRIL METAS'!S18</f>
        <v>2341</v>
      </c>
      <c r="T18" s="22">
        <f t="shared" si="10"/>
        <v>19.688814129520605</v>
      </c>
      <c r="U18" s="20">
        <f>+'ENERO-ABRIL METAS'!U18</f>
        <v>2489</v>
      </c>
      <c r="V18" s="21">
        <f t="shared" si="7"/>
        <v>20.933557611438182</v>
      </c>
      <c r="W18" s="20">
        <f>+'ENERO-ABRIL METAS'!W18</f>
        <v>2436</v>
      </c>
      <c r="X18" s="16">
        <f t="shared" si="9"/>
        <v>20.48780487804878</v>
      </c>
      <c r="Y18" s="24">
        <v>11813</v>
      </c>
      <c r="Z18" s="20">
        <f>+'ENERO-ABRIL METAS'!Z18</f>
        <v>2520</v>
      </c>
      <c r="AA18" s="16">
        <f t="shared" si="8"/>
        <v>21.332430373317532</v>
      </c>
    </row>
    <row r="19" spans="1:27" ht="19.5" customHeight="1">
      <c r="A19" s="17">
        <v>11</v>
      </c>
      <c r="B19" s="18" t="s">
        <v>32</v>
      </c>
      <c r="C19" s="19">
        <v>16823</v>
      </c>
      <c r="D19" s="20">
        <f>+'ENERO-ABRIL METAS'!D19</f>
        <v>3602</v>
      </c>
      <c r="E19" s="21">
        <f t="shared" si="0"/>
        <v>21.41116328835523</v>
      </c>
      <c r="F19" s="20">
        <f>+'ENERO-ABRIL METAS'!F19</f>
        <v>3564</v>
      </c>
      <c r="G19" s="21">
        <f t="shared" si="1"/>
        <v>21.18528205433038</v>
      </c>
      <c r="H19" s="20">
        <f>+'ENERO-ABRIL METAS'!H19</f>
        <v>2143</v>
      </c>
      <c r="I19" s="21">
        <f t="shared" si="2"/>
        <v>12.738512750401236</v>
      </c>
      <c r="J19" s="20">
        <f>+'ENERO-ABRIL METAS'!J19</f>
        <v>3565</v>
      </c>
      <c r="K19" s="22">
        <f t="shared" si="3"/>
        <v>21.191226297331035</v>
      </c>
      <c r="L19" s="20">
        <f>+'ENERO-ABRIL METAS'!L19</f>
        <v>3564</v>
      </c>
      <c r="M19" s="23">
        <f t="shared" si="4"/>
        <v>21.18528205433038</v>
      </c>
      <c r="N19" s="20">
        <f>+'ENERO-ABRIL METAS'!N19</f>
        <v>3602</v>
      </c>
      <c r="O19" s="16">
        <f t="shared" si="5"/>
        <v>21.41116328835523</v>
      </c>
      <c r="P19" s="24">
        <v>16827</v>
      </c>
      <c r="Q19" s="20">
        <f>+'ENERO-ABRIL METAS'!Q19</f>
        <v>3082</v>
      </c>
      <c r="R19" s="21">
        <f t="shared" si="6"/>
        <v>18.31580198490521</v>
      </c>
      <c r="S19" s="20">
        <f>+'ENERO-ABRIL METAS'!S19</f>
        <v>3103</v>
      </c>
      <c r="T19" s="22">
        <f t="shared" si="10"/>
        <v>18.440601414393534</v>
      </c>
      <c r="U19" s="20">
        <f>+'ENERO-ABRIL METAS'!U19</f>
        <v>3571</v>
      </c>
      <c r="V19" s="21">
        <f t="shared" si="7"/>
        <v>21.221845842990433</v>
      </c>
      <c r="W19" s="20">
        <f>+'ENERO-ABRIL METAS'!W19</f>
        <v>3196</v>
      </c>
      <c r="X19" s="16">
        <f t="shared" si="9"/>
        <v>18.993284602127535</v>
      </c>
      <c r="Y19" s="24">
        <v>16800</v>
      </c>
      <c r="Z19" s="20">
        <f>+'ENERO-ABRIL METAS'!Z19</f>
        <v>2994</v>
      </c>
      <c r="AA19" s="16">
        <f t="shared" si="8"/>
        <v>17.821428571428573</v>
      </c>
    </row>
    <row r="20" spans="1:27" ht="19.5" customHeight="1">
      <c r="A20" s="17">
        <v>12</v>
      </c>
      <c r="B20" s="18" t="s">
        <v>33</v>
      </c>
      <c r="C20" s="19">
        <v>2504</v>
      </c>
      <c r="D20" s="20">
        <f>+'ENERO-ABRIL METAS'!D20</f>
        <v>1258</v>
      </c>
      <c r="E20" s="21">
        <f t="shared" si="0"/>
        <v>50.239616613418534</v>
      </c>
      <c r="F20" s="20">
        <f>+'ENERO-ABRIL METAS'!F20</f>
        <v>1258</v>
      </c>
      <c r="G20" s="21">
        <f t="shared" si="1"/>
        <v>50.239616613418534</v>
      </c>
      <c r="H20" s="20">
        <f>+'ENERO-ABRIL METAS'!H20</f>
        <v>4172</v>
      </c>
      <c r="I20" s="21">
        <f t="shared" si="2"/>
        <v>166.61341853035142</v>
      </c>
      <c r="J20" s="20">
        <f>+'ENERO-ABRIL METAS'!J20</f>
        <v>1259</v>
      </c>
      <c r="K20" s="22">
        <f t="shared" si="3"/>
        <v>50.27955271565495</v>
      </c>
      <c r="L20" s="20">
        <f>+'ENERO-ABRIL METAS'!L20</f>
        <v>1258</v>
      </c>
      <c r="M20" s="23">
        <f t="shared" si="4"/>
        <v>50.239616613418534</v>
      </c>
      <c r="N20" s="20">
        <f>+'ENERO-ABRIL METAS'!N20</f>
        <v>1371</v>
      </c>
      <c r="O20" s="16">
        <f t="shared" si="5"/>
        <v>54.75239616613418</v>
      </c>
      <c r="P20" s="24">
        <v>2548</v>
      </c>
      <c r="Q20" s="20">
        <f>+'ENERO-ABRIL METAS'!Q20</f>
        <v>1039</v>
      </c>
      <c r="R20" s="21">
        <f t="shared" si="6"/>
        <v>40.77708006279435</v>
      </c>
      <c r="S20" s="20">
        <f>+'ENERO-ABRIL METAS'!S20</f>
        <v>1040</v>
      </c>
      <c r="T20" s="22">
        <f t="shared" si="10"/>
        <v>40.816326530612244</v>
      </c>
      <c r="U20" s="20">
        <f>+'ENERO-ABRIL METAS'!U20</f>
        <v>1171</v>
      </c>
      <c r="V20" s="21">
        <f t="shared" si="7"/>
        <v>45.95761381475667</v>
      </c>
      <c r="W20" s="20">
        <f>+'ENERO-ABRIL METAS'!W20</f>
        <v>1092</v>
      </c>
      <c r="X20" s="16">
        <f t="shared" si="9"/>
        <v>42.857142857142854</v>
      </c>
      <c r="Y20" s="24">
        <v>2659</v>
      </c>
      <c r="Z20" s="20">
        <f>+'ENERO-ABRIL METAS'!Z20</f>
        <v>812</v>
      </c>
      <c r="AA20" s="16">
        <f t="shared" si="8"/>
        <v>30.537796163971418</v>
      </c>
    </row>
    <row r="21" spans="1:27" ht="19.5" customHeight="1">
      <c r="A21" s="17">
        <v>13</v>
      </c>
      <c r="B21" s="18" t="s">
        <v>34</v>
      </c>
      <c r="C21" s="19">
        <v>1230</v>
      </c>
      <c r="D21" s="20">
        <f>+'ENERO-ABRIL METAS'!D21</f>
        <v>845</v>
      </c>
      <c r="E21" s="21">
        <f t="shared" si="0"/>
        <v>68.69918699186992</v>
      </c>
      <c r="F21" s="20">
        <f>+'ENERO-ABRIL METAS'!F21</f>
        <v>843</v>
      </c>
      <c r="G21" s="21">
        <f t="shared" si="1"/>
        <v>68.53658536585365</v>
      </c>
      <c r="H21" s="20">
        <f>+'ENERO-ABRIL METAS'!H21</f>
        <v>6666</v>
      </c>
      <c r="I21" s="21">
        <f t="shared" si="2"/>
        <v>541.9512195121952</v>
      </c>
      <c r="J21" s="20">
        <f>+'ENERO-ABRIL METAS'!J21</f>
        <v>843</v>
      </c>
      <c r="K21" s="22">
        <f t="shared" si="3"/>
        <v>68.53658536585365</v>
      </c>
      <c r="L21" s="20">
        <f>+'ENERO-ABRIL METAS'!L21</f>
        <v>843</v>
      </c>
      <c r="M21" s="23">
        <f t="shared" si="4"/>
        <v>68.53658536585365</v>
      </c>
      <c r="N21" s="20">
        <f>+'ENERO-ABRIL METAS'!N21</f>
        <v>1045</v>
      </c>
      <c r="O21" s="16">
        <f t="shared" si="5"/>
        <v>84.95934959349593</v>
      </c>
      <c r="P21" s="24">
        <v>1260</v>
      </c>
      <c r="Q21" s="20">
        <f>+'ENERO-ABRIL METAS'!Q21</f>
        <v>728</v>
      </c>
      <c r="R21" s="21">
        <f t="shared" si="6"/>
        <v>57.77777777777778</v>
      </c>
      <c r="S21" s="20">
        <f>+'ENERO-ABRIL METAS'!S21</f>
        <v>731</v>
      </c>
      <c r="T21" s="22">
        <f t="shared" si="10"/>
        <v>58.01587301587302</v>
      </c>
      <c r="U21" s="20">
        <f>+'ENERO-ABRIL METAS'!U21</f>
        <v>787</v>
      </c>
      <c r="V21" s="21">
        <f t="shared" si="7"/>
        <v>62.46031746031746</v>
      </c>
      <c r="W21" s="20">
        <f>+'ENERO-ABRIL METAS'!W21</f>
        <v>769</v>
      </c>
      <c r="X21" s="16">
        <f t="shared" si="9"/>
        <v>61.03174603174603</v>
      </c>
      <c r="Y21" s="24">
        <v>1268</v>
      </c>
      <c r="Z21" s="20">
        <f>+'ENERO-ABRIL METAS'!Z21</f>
        <v>749</v>
      </c>
      <c r="AA21" s="16">
        <f t="shared" si="8"/>
        <v>59.06940063091483</v>
      </c>
    </row>
    <row r="22" spans="1:27" ht="19.5" customHeight="1">
      <c r="A22" s="17">
        <v>14</v>
      </c>
      <c r="B22" s="18" t="s">
        <v>35</v>
      </c>
      <c r="C22" s="19">
        <v>1419</v>
      </c>
      <c r="D22" s="20">
        <f>+'ENERO-ABRIL METAS'!D22</f>
        <v>326</v>
      </c>
      <c r="E22" s="21">
        <f t="shared" si="0"/>
        <v>22.973925299506696</v>
      </c>
      <c r="F22" s="20">
        <f>+'ENERO-ABRIL METAS'!F22</f>
        <v>326</v>
      </c>
      <c r="G22" s="21">
        <f t="shared" si="1"/>
        <v>22.973925299506696</v>
      </c>
      <c r="H22" s="20">
        <f>+'ENERO-ABRIL METAS'!H22</f>
        <v>2260</v>
      </c>
      <c r="I22" s="21">
        <f t="shared" si="2"/>
        <v>159.26708949964765</v>
      </c>
      <c r="J22" s="20">
        <f>+'ENERO-ABRIL METAS'!J22</f>
        <v>256</v>
      </c>
      <c r="K22" s="22">
        <f t="shared" si="3"/>
        <v>18.040873854827343</v>
      </c>
      <c r="L22" s="20">
        <f>+'ENERO-ABRIL METAS'!L22</f>
        <v>326</v>
      </c>
      <c r="M22" s="23">
        <f t="shared" si="4"/>
        <v>22.973925299506696</v>
      </c>
      <c r="N22" s="20">
        <f>+'ENERO-ABRIL METAS'!N22</f>
        <v>349</v>
      </c>
      <c r="O22" s="16">
        <f t="shared" si="5"/>
        <v>24.59478505990134</v>
      </c>
      <c r="P22" s="24">
        <v>1361</v>
      </c>
      <c r="Q22" s="20">
        <f>+'ENERO-ABRIL METAS'!Q22</f>
        <v>285</v>
      </c>
      <c r="R22" s="21">
        <f t="shared" si="6"/>
        <v>20.94048493754592</v>
      </c>
      <c r="S22" s="20">
        <f>+'ENERO-ABRIL METAS'!S22</f>
        <v>286</v>
      </c>
      <c r="T22" s="22">
        <f t="shared" si="10"/>
        <v>21.0139603232917</v>
      </c>
      <c r="U22" s="20">
        <f>+'ENERO-ABRIL METAS'!U22</f>
        <v>296</v>
      </c>
      <c r="V22" s="21">
        <f t="shared" si="7"/>
        <v>21.74871418074945</v>
      </c>
      <c r="W22" s="20">
        <f>+'ENERO-ABRIL METAS'!W22</f>
        <v>304</v>
      </c>
      <c r="X22" s="16">
        <f t="shared" si="9"/>
        <v>22.33651726671565</v>
      </c>
      <c r="Y22" s="24">
        <v>1246</v>
      </c>
      <c r="Z22" s="20">
        <f>+'ENERO-ABRIL METAS'!Z22</f>
        <v>217</v>
      </c>
      <c r="AA22" s="16">
        <f t="shared" si="8"/>
        <v>17.415730337078653</v>
      </c>
    </row>
    <row r="23" spans="1:27" ht="19.5" customHeight="1">
      <c r="A23" s="17">
        <v>15</v>
      </c>
      <c r="B23" s="18" t="s">
        <v>36</v>
      </c>
      <c r="C23" s="19">
        <v>1741</v>
      </c>
      <c r="D23" s="20">
        <f>+'ENERO-ABRIL METAS'!D23</f>
        <v>1422</v>
      </c>
      <c r="E23" s="21">
        <f t="shared" si="0"/>
        <v>81.6771970132108</v>
      </c>
      <c r="F23" s="20">
        <f>+'ENERO-ABRIL METAS'!F23</f>
        <v>1422</v>
      </c>
      <c r="G23" s="21">
        <f t="shared" si="1"/>
        <v>81.6771970132108</v>
      </c>
      <c r="H23" s="20">
        <f>+'ENERO-ABRIL METAS'!H23</f>
        <v>21</v>
      </c>
      <c r="I23" s="21">
        <f t="shared" si="2"/>
        <v>1.2062033314187248</v>
      </c>
      <c r="J23" s="20">
        <f>+'ENERO-ABRIL METAS'!J23</f>
        <v>1422</v>
      </c>
      <c r="K23" s="22">
        <f t="shared" si="3"/>
        <v>81.6771970132108</v>
      </c>
      <c r="L23" s="20">
        <f>+'ENERO-ABRIL METAS'!L23</f>
        <v>1422</v>
      </c>
      <c r="M23" s="23">
        <f t="shared" si="4"/>
        <v>81.6771970132108</v>
      </c>
      <c r="N23" s="20">
        <f>+'ENERO-ABRIL METAS'!N23</f>
        <v>1355</v>
      </c>
      <c r="O23" s="16">
        <f t="shared" si="5"/>
        <v>77.82883400344629</v>
      </c>
      <c r="P23" s="24">
        <v>1691</v>
      </c>
      <c r="Q23" s="20">
        <f>+'ENERO-ABRIL METAS'!Q23</f>
        <v>983</v>
      </c>
      <c r="R23" s="21">
        <f t="shared" si="6"/>
        <v>58.131283264340624</v>
      </c>
      <c r="S23" s="20">
        <f>+'ENERO-ABRIL METAS'!S23</f>
        <v>990</v>
      </c>
      <c r="T23" s="22">
        <f t="shared" si="10"/>
        <v>58.54523950325251</v>
      </c>
      <c r="U23" s="20">
        <f>+'ENERO-ABRIL METAS'!U23</f>
        <v>1031</v>
      </c>
      <c r="V23" s="21">
        <f t="shared" si="7"/>
        <v>60.96984033116499</v>
      </c>
      <c r="W23" s="20">
        <f>+'ENERO-ABRIL METAS'!W23</f>
        <v>1017</v>
      </c>
      <c r="X23" s="16">
        <f t="shared" si="9"/>
        <v>60.141927853341215</v>
      </c>
      <c r="Y23" s="24">
        <v>1579</v>
      </c>
      <c r="Z23" s="20">
        <f>+'ENERO-ABRIL METAS'!Z23</f>
        <v>1144</v>
      </c>
      <c r="AA23" s="16">
        <f t="shared" si="8"/>
        <v>72.45091830272324</v>
      </c>
    </row>
    <row r="24" spans="1:27" ht="19.5" customHeight="1">
      <c r="A24" s="17">
        <v>16</v>
      </c>
      <c r="B24" s="18" t="s">
        <v>37</v>
      </c>
      <c r="C24" s="19">
        <v>3386</v>
      </c>
      <c r="D24" s="20">
        <f>+'ENERO-ABRIL METAS'!D24</f>
        <v>1970</v>
      </c>
      <c r="E24" s="21">
        <f t="shared" si="0"/>
        <v>58.18074424099232</v>
      </c>
      <c r="F24" s="20">
        <f>+'ENERO-ABRIL METAS'!F24</f>
        <v>1969</v>
      </c>
      <c r="G24" s="21">
        <f t="shared" si="1"/>
        <v>58.151210868281154</v>
      </c>
      <c r="H24" s="20">
        <f>+'ENERO-ABRIL METAS'!H24</f>
        <v>1562</v>
      </c>
      <c r="I24" s="21">
        <f t="shared" si="2"/>
        <v>46.13112817483756</v>
      </c>
      <c r="J24" s="20">
        <f>+'ENERO-ABRIL METAS'!J24</f>
        <v>1970</v>
      </c>
      <c r="K24" s="22">
        <f t="shared" si="3"/>
        <v>58.18074424099232</v>
      </c>
      <c r="L24" s="20">
        <f>+'ENERO-ABRIL METAS'!L24</f>
        <v>1969</v>
      </c>
      <c r="M24" s="23">
        <f t="shared" si="4"/>
        <v>58.151210868281154</v>
      </c>
      <c r="N24" s="20">
        <f>+'ENERO-ABRIL METAS'!N24</f>
        <v>2040</v>
      </c>
      <c r="O24" s="16">
        <f t="shared" si="5"/>
        <v>60.248080330773774</v>
      </c>
      <c r="P24" s="24">
        <v>3324</v>
      </c>
      <c r="Q24" s="20">
        <f>+'ENERO-ABRIL METAS'!Q24</f>
        <v>1589</v>
      </c>
      <c r="R24" s="21">
        <f t="shared" si="6"/>
        <v>47.80385078219013</v>
      </c>
      <c r="S24" s="20">
        <f>+'ENERO-ABRIL METAS'!S24</f>
        <v>1604</v>
      </c>
      <c r="T24" s="22">
        <f t="shared" si="10"/>
        <v>48.25511432009627</v>
      </c>
      <c r="U24" s="20">
        <f>+'ENERO-ABRIL METAS'!U24</f>
        <v>1656</v>
      </c>
      <c r="V24" s="21">
        <f t="shared" si="7"/>
        <v>49.81949458483754</v>
      </c>
      <c r="W24" s="20">
        <f>+'ENERO-ABRIL METAS'!W24</f>
        <v>1656</v>
      </c>
      <c r="X24" s="16">
        <f t="shared" si="9"/>
        <v>49.81949458483754</v>
      </c>
      <c r="Y24" s="24">
        <v>3237</v>
      </c>
      <c r="Z24" s="20">
        <f>+'ENERO-ABRIL METAS'!Z24</f>
        <v>1496</v>
      </c>
      <c r="AA24" s="16">
        <f t="shared" si="8"/>
        <v>46.21563175780043</v>
      </c>
    </row>
    <row r="25" spans="1:27" ht="19.5" customHeight="1">
      <c r="A25" s="17">
        <v>17</v>
      </c>
      <c r="B25" s="18" t="s">
        <v>38</v>
      </c>
      <c r="C25" s="19">
        <v>248</v>
      </c>
      <c r="D25" s="20">
        <f>+'ENERO-ABRIL METAS'!D25</f>
        <v>46</v>
      </c>
      <c r="E25" s="21">
        <f t="shared" si="0"/>
        <v>18.548387096774192</v>
      </c>
      <c r="F25" s="20">
        <f>+'ENERO-ABRIL METAS'!F25</f>
        <v>46</v>
      </c>
      <c r="G25" s="21">
        <f t="shared" si="1"/>
        <v>18.548387096774192</v>
      </c>
      <c r="H25" s="20">
        <f>+'ENERO-ABRIL METAS'!H25</f>
        <v>2</v>
      </c>
      <c r="I25" s="21">
        <f t="shared" si="2"/>
        <v>0.8064516129032258</v>
      </c>
      <c r="J25" s="20">
        <f>+'ENERO-ABRIL METAS'!J25</f>
        <v>46</v>
      </c>
      <c r="K25" s="22">
        <f t="shared" si="3"/>
        <v>18.548387096774192</v>
      </c>
      <c r="L25" s="20">
        <f>+'ENERO-ABRIL METAS'!L25</f>
        <v>46</v>
      </c>
      <c r="M25" s="23">
        <f t="shared" si="4"/>
        <v>18.548387096774192</v>
      </c>
      <c r="N25" s="20">
        <f>+'ENERO-ABRIL METAS'!N25</f>
        <v>24</v>
      </c>
      <c r="O25" s="16">
        <f t="shared" si="5"/>
        <v>9.67741935483871</v>
      </c>
      <c r="P25" s="24">
        <v>243</v>
      </c>
      <c r="Q25" s="20">
        <f>+'ENERO-ABRIL METAS'!Q25</f>
        <v>44</v>
      </c>
      <c r="R25" s="21">
        <f t="shared" si="6"/>
        <v>18.106995884773664</v>
      </c>
      <c r="S25" s="20">
        <f>+'ENERO-ABRIL METAS'!S25</f>
        <v>43</v>
      </c>
      <c r="T25" s="22">
        <f t="shared" si="10"/>
        <v>17.695473251028808</v>
      </c>
      <c r="U25" s="20">
        <f>+'ENERO-ABRIL METAS'!U25</f>
        <v>46</v>
      </c>
      <c r="V25" s="21">
        <f t="shared" si="7"/>
        <v>18.930041152263374</v>
      </c>
      <c r="W25" s="20">
        <f>+'ENERO-ABRIL METAS'!W25</f>
        <v>43</v>
      </c>
      <c r="X25" s="16">
        <f t="shared" si="9"/>
        <v>17.695473251028808</v>
      </c>
      <c r="Y25" s="24">
        <v>261</v>
      </c>
      <c r="Z25" s="20">
        <f>+'ENERO-ABRIL METAS'!Z25</f>
        <v>56</v>
      </c>
      <c r="AA25" s="16">
        <f t="shared" si="8"/>
        <v>21.455938697318008</v>
      </c>
    </row>
    <row r="26" spans="1:27" ht="19.5" customHeight="1">
      <c r="A26" s="17">
        <v>18</v>
      </c>
      <c r="B26" s="18" t="s">
        <v>39</v>
      </c>
      <c r="C26" s="19">
        <v>6297</v>
      </c>
      <c r="D26" s="20">
        <f>+'ENERO-ABRIL METAS'!D26</f>
        <v>2393</v>
      </c>
      <c r="E26" s="21">
        <f t="shared" si="0"/>
        <v>38.002223280927424</v>
      </c>
      <c r="F26" s="20">
        <f>+'ENERO-ABRIL METAS'!F26</f>
        <v>2403</v>
      </c>
      <c r="G26" s="21">
        <f t="shared" si="1"/>
        <v>38.16102906145784</v>
      </c>
      <c r="H26" s="20">
        <f>+'ENERO-ABRIL METAS'!H26</f>
        <v>1407</v>
      </c>
      <c r="I26" s="21">
        <f t="shared" si="2"/>
        <v>22.34397332062887</v>
      </c>
      <c r="J26" s="20">
        <f>+'ENERO-ABRIL METAS'!J26</f>
        <v>2403</v>
      </c>
      <c r="K26" s="22">
        <f t="shared" si="3"/>
        <v>38.16102906145784</v>
      </c>
      <c r="L26" s="20">
        <f>+'ENERO-ABRIL METAS'!L26</f>
        <v>2403</v>
      </c>
      <c r="M26" s="23">
        <f t="shared" si="4"/>
        <v>38.16102906145784</v>
      </c>
      <c r="N26" s="20">
        <f>+'ENERO-ABRIL METAS'!N26</f>
        <v>2543</v>
      </c>
      <c r="O26" s="16">
        <f t="shared" si="5"/>
        <v>40.384309988883594</v>
      </c>
      <c r="P26" s="24">
        <v>6226</v>
      </c>
      <c r="Q26" s="20">
        <f>+'ENERO-ABRIL METAS'!Q26</f>
        <v>1928</v>
      </c>
      <c r="R26" s="21">
        <f t="shared" si="6"/>
        <v>30.96691294571153</v>
      </c>
      <c r="S26" s="20">
        <f>+'ENERO-ABRIL METAS'!S26</f>
        <v>1931</v>
      </c>
      <c r="T26" s="22">
        <f t="shared" si="10"/>
        <v>31.01509797622872</v>
      </c>
      <c r="U26" s="20">
        <f>+'ENERO-ABRIL METAS'!U26</f>
        <v>2146</v>
      </c>
      <c r="V26" s="21">
        <f t="shared" si="7"/>
        <v>34.46835849662705</v>
      </c>
      <c r="W26" s="20">
        <f>+'ENERO-ABRIL METAS'!W26</f>
        <v>1987</v>
      </c>
      <c r="X26" s="16">
        <f t="shared" si="9"/>
        <v>31.91455187921619</v>
      </c>
      <c r="Y26" s="24">
        <v>6116</v>
      </c>
      <c r="Z26" s="20">
        <f>+'ENERO-ABRIL METAS'!Z26</f>
        <v>1974</v>
      </c>
      <c r="AA26" s="16">
        <f t="shared" si="8"/>
        <v>32.275997383911054</v>
      </c>
    </row>
    <row r="27" spans="1:27" ht="19.5" customHeight="1">
      <c r="A27" s="17">
        <v>19</v>
      </c>
      <c r="B27" s="18" t="s">
        <v>40</v>
      </c>
      <c r="C27" s="19">
        <v>13676</v>
      </c>
      <c r="D27" s="20">
        <f>+'ENERO-ABRIL METAS'!D27</f>
        <v>4070</v>
      </c>
      <c r="E27" s="21">
        <f t="shared" si="0"/>
        <v>29.76016379058204</v>
      </c>
      <c r="F27" s="20">
        <f>+'ENERO-ABRIL METAS'!F27</f>
        <v>4067</v>
      </c>
      <c r="G27" s="21">
        <f t="shared" si="1"/>
        <v>29.738227551915767</v>
      </c>
      <c r="H27" s="20">
        <f>+'ENERO-ABRIL METAS'!H27</f>
        <v>2292</v>
      </c>
      <c r="I27" s="21">
        <f t="shared" si="2"/>
        <v>16.75928634103539</v>
      </c>
      <c r="J27" s="20">
        <f>+'ENERO-ABRIL METAS'!J27</f>
        <v>4069</v>
      </c>
      <c r="K27" s="22">
        <f t="shared" si="3"/>
        <v>29.752851711026615</v>
      </c>
      <c r="L27" s="20">
        <f>+'ENERO-ABRIL METAS'!L27</f>
        <v>4067</v>
      </c>
      <c r="M27" s="23">
        <f t="shared" si="4"/>
        <v>29.738227551915767</v>
      </c>
      <c r="N27" s="20">
        <f>+'ENERO-ABRIL METAS'!N27</f>
        <v>3918</v>
      </c>
      <c r="O27" s="16">
        <f t="shared" si="5"/>
        <v>28.648727698157355</v>
      </c>
      <c r="P27" s="24">
        <v>13513</v>
      </c>
      <c r="Q27" s="20">
        <f>+'ENERO-ABRIL METAS'!Q27</f>
        <v>3311</v>
      </c>
      <c r="R27" s="21">
        <f t="shared" si="6"/>
        <v>24.502331088581364</v>
      </c>
      <c r="S27" s="20">
        <f>+'ENERO-ABRIL METAS'!S27</f>
        <v>3329</v>
      </c>
      <c r="T27" s="22">
        <f t="shared" si="10"/>
        <v>24.635536150373714</v>
      </c>
      <c r="U27" s="20">
        <f>+'ENERO-ABRIL METAS'!U27</f>
        <v>3736</v>
      </c>
      <c r="V27" s="21">
        <f t="shared" si="7"/>
        <v>27.64745060312292</v>
      </c>
      <c r="W27" s="20">
        <f>+'ENERO-ABRIL METAS'!W27</f>
        <v>3415</v>
      </c>
      <c r="X27" s="16">
        <f t="shared" si="9"/>
        <v>25.27196033449271</v>
      </c>
      <c r="Y27" s="24">
        <v>13092</v>
      </c>
      <c r="Z27" s="20">
        <f>+'ENERO-ABRIL METAS'!Z27</f>
        <v>3376</v>
      </c>
      <c r="AA27" s="16">
        <f t="shared" si="8"/>
        <v>25.786739993889398</v>
      </c>
    </row>
    <row r="28" spans="1:27" ht="19.5" customHeight="1">
      <c r="A28" s="17">
        <v>20</v>
      </c>
      <c r="B28" s="18" t="s">
        <v>41</v>
      </c>
      <c r="C28" s="19">
        <v>123</v>
      </c>
      <c r="D28" s="25">
        <f>+'ENERO-ABRIL METAS'!D28</f>
        <v>9</v>
      </c>
      <c r="E28" s="21">
        <f t="shared" si="0"/>
        <v>7.317073170731708</v>
      </c>
      <c r="F28" s="25">
        <f>+'ENERO-ABRIL METAS'!F28</f>
        <v>9</v>
      </c>
      <c r="G28" s="21">
        <f t="shared" si="1"/>
        <v>7.317073170731708</v>
      </c>
      <c r="H28" s="25">
        <f>+'ENERO-ABRIL METAS'!H28</f>
        <v>0</v>
      </c>
      <c r="I28" s="21">
        <f t="shared" si="2"/>
        <v>0</v>
      </c>
      <c r="J28" s="25">
        <f>+'ENERO-ABRIL METAS'!J28</f>
        <v>9</v>
      </c>
      <c r="K28" s="22">
        <f t="shared" si="3"/>
        <v>7.317073170731708</v>
      </c>
      <c r="L28" s="25">
        <f>+'ENERO-ABRIL METAS'!L28</f>
        <v>9</v>
      </c>
      <c r="M28" s="23">
        <f t="shared" si="4"/>
        <v>7.317073170731708</v>
      </c>
      <c r="N28" s="25">
        <f>+'ENERO-ABRIL METAS'!N28</f>
        <v>10</v>
      </c>
      <c r="O28" s="16">
        <f t="shared" si="5"/>
        <v>8.130081300813009</v>
      </c>
      <c r="P28" s="24">
        <v>119</v>
      </c>
      <c r="Q28" s="25">
        <f>+'ENERO-ABRIL METAS'!Q28</f>
        <v>17</v>
      </c>
      <c r="R28" s="21">
        <f t="shared" si="6"/>
        <v>14.285714285714286</v>
      </c>
      <c r="S28" s="25">
        <f>+'ENERO-ABRIL METAS'!S28</f>
        <v>16</v>
      </c>
      <c r="T28" s="22">
        <f t="shared" si="10"/>
        <v>13.445378151260504</v>
      </c>
      <c r="U28" s="25">
        <f>+'ENERO-ABRIL METAS'!U28</f>
        <v>18</v>
      </c>
      <c r="V28" s="21">
        <f t="shared" si="7"/>
        <v>15.126050420168067</v>
      </c>
      <c r="W28" s="25">
        <f>+'ENERO-ABRIL METAS'!W28</f>
        <v>18</v>
      </c>
      <c r="X28" s="26">
        <f t="shared" si="9"/>
        <v>15.126050420168067</v>
      </c>
      <c r="Y28" s="24">
        <v>119</v>
      </c>
      <c r="Z28" s="20">
        <f>+'ENERO-ABRIL METAS'!Z28</f>
        <v>7</v>
      </c>
      <c r="AA28" s="16">
        <f t="shared" si="8"/>
        <v>5.882352941176471</v>
      </c>
    </row>
    <row r="29" spans="1:27" s="29" customFormat="1" ht="19.5" customHeight="1">
      <c r="A29" s="75"/>
      <c r="B29" s="76" t="s">
        <v>42</v>
      </c>
      <c r="C29" s="77">
        <f>SUM(C9:C28)</f>
        <v>121477</v>
      </c>
      <c r="D29" s="78">
        <f>SUM(D9:D28)</f>
        <v>41016</v>
      </c>
      <c r="E29" s="79">
        <f t="shared" si="0"/>
        <v>33.76441630926019</v>
      </c>
      <c r="F29" s="80">
        <f>SUM(F9:F28)</f>
        <v>40976</v>
      </c>
      <c r="G29" s="79">
        <f t="shared" si="1"/>
        <v>33.731488265268325</v>
      </c>
      <c r="H29" s="80">
        <f>SUM(H9:H28)</f>
        <v>37490</v>
      </c>
      <c r="I29" s="79">
        <f t="shared" si="2"/>
        <v>30.861809231377134</v>
      </c>
      <c r="J29" s="80">
        <f>SUM(J9:J28)</f>
        <v>40875</v>
      </c>
      <c r="K29" s="79">
        <f t="shared" si="3"/>
        <v>33.64834495418886</v>
      </c>
      <c r="L29" s="80">
        <f>SUM(L9:L28)</f>
        <v>40976</v>
      </c>
      <c r="M29" s="79">
        <f t="shared" si="4"/>
        <v>33.731488265268325</v>
      </c>
      <c r="N29" s="80">
        <f>SUM(N9:N28)</f>
        <v>41400</v>
      </c>
      <c r="O29" s="79">
        <f t="shared" si="5"/>
        <v>34.08052553158211</v>
      </c>
      <c r="P29" s="81">
        <f>SUM(P9:P28)</f>
        <v>120626</v>
      </c>
      <c r="Q29" s="78">
        <f>SUM(Q9:Q28)</f>
        <v>34386</v>
      </c>
      <c r="R29" s="79">
        <f t="shared" si="6"/>
        <v>28.50629217581616</v>
      </c>
      <c r="S29" s="78">
        <f>SUM(S9:S28)</f>
        <v>34401</v>
      </c>
      <c r="T29" s="79">
        <f>+S29*100/P29</f>
        <v>28.51872730588762</v>
      </c>
      <c r="U29" s="78">
        <f>SUM(U9:U28)</f>
        <v>37142</v>
      </c>
      <c r="V29" s="79">
        <f t="shared" si="7"/>
        <v>30.791040074279177</v>
      </c>
      <c r="W29" s="78">
        <f>SUM(W9:W28)</f>
        <v>35671</v>
      </c>
      <c r="X29" s="82">
        <f>+W29*100/P29</f>
        <v>29.571568318604612</v>
      </c>
      <c r="Y29" s="81">
        <f>SUM(Y9:Y28)</f>
        <v>118730</v>
      </c>
      <c r="Z29" s="77">
        <f>SUM(Z9:Z28)</f>
        <v>33670</v>
      </c>
      <c r="AA29" s="79">
        <f t="shared" si="8"/>
        <v>28.358460372273225</v>
      </c>
    </row>
    <row r="30" ht="16.5" customHeight="1">
      <c r="A30" s="30" t="s">
        <v>43</v>
      </c>
    </row>
    <row r="31" ht="16.5" customHeight="1">
      <c r="A31" s="30" t="s">
        <v>44</v>
      </c>
    </row>
    <row r="32" spans="1:4" ht="16.5" customHeight="1">
      <c r="A32" s="31" t="s">
        <v>87</v>
      </c>
      <c r="D32" s="32"/>
    </row>
    <row r="33" spans="4:10" s="34" customFormat="1" ht="16.5" customHeight="1">
      <c r="D33" s="33"/>
      <c r="J33" s="35"/>
    </row>
  </sheetData>
  <sheetProtection/>
  <mergeCells count="18">
    <mergeCell ref="Y6:Y8"/>
    <mergeCell ref="W7:X7"/>
    <mergeCell ref="U7:V7"/>
    <mergeCell ref="A6:B8"/>
    <mergeCell ref="C6:C8"/>
    <mergeCell ref="D6:O6"/>
    <mergeCell ref="P6:P8"/>
    <mergeCell ref="Q6:X6"/>
    <mergeCell ref="Z7:AA7"/>
    <mergeCell ref="Z6:AA6"/>
    <mergeCell ref="D7:E7"/>
    <mergeCell ref="F7:G7"/>
    <mergeCell ref="H7:I7"/>
    <mergeCell ref="J7:K7"/>
    <mergeCell ref="L7:M7"/>
    <mergeCell ref="N7:O7"/>
    <mergeCell ref="Q7:R7"/>
    <mergeCell ref="S7:T7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A34"/>
  <sheetViews>
    <sheetView showGridLines="0" zoomScalePageLayoutView="0" workbookViewId="0" topLeftCell="A1">
      <pane xSplit="3" ySplit="8" topLeftCell="D12" activePane="bottomRight" state="frozen"/>
      <selection pane="topLeft" activeCell="I22" sqref="I22"/>
      <selection pane="topRight" activeCell="I22" sqref="I22"/>
      <selection pane="bottomLeft" activeCell="I22" sqref="I22"/>
      <selection pane="bottomRight" activeCell="G24" sqref="G24"/>
    </sheetView>
  </sheetViews>
  <sheetFormatPr defaultColWidth="11.421875" defaultRowHeight="16.5" customHeight="1"/>
  <cols>
    <col min="1" max="1" width="3.00390625" style="2" customWidth="1"/>
    <col min="2" max="2" width="19.7109375" style="2" customWidth="1"/>
    <col min="3" max="3" width="11.140625" style="2" customWidth="1"/>
    <col min="4" max="4" width="9.140625" style="2" customWidth="1"/>
    <col min="5" max="5" width="8.7109375" style="2" customWidth="1"/>
    <col min="6" max="6" width="8.57421875" style="2" customWidth="1"/>
    <col min="7" max="7" width="8.7109375" style="2" customWidth="1"/>
    <col min="8" max="8" width="8.8515625" style="2" customWidth="1"/>
    <col min="9" max="15" width="8.7109375" style="2" customWidth="1"/>
    <col min="16" max="16" width="10.8515625" style="2" customWidth="1"/>
    <col min="17" max="22" width="8.7109375" style="2" customWidth="1"/>
    <col min="23" max="23" width="9.140625" style="2" customWidth="1"/>
    <col min="24" max="24" width="8.57421875" style="2" customWidth="1"/>
    <col min="25" max="25" width="11.421875" style="2" customWidth="1"/>
    <col min="26" max="26" width="8.57421875" style="2" customWidth="1"/>
    <col min="27" max="27" width="7.140625" style="2" customWidth="1"/>
    <col min="28" max="16384" width="11.421875" style="2" customWidth="1"/>
  </cols>
  <sheetData>
    <row r="1" spans="1:22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8.75" customHeight="1">
      <c r="A4" s="5" t="s">
        <v>92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0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7" ht="16.5" customHeight="1">
      <c r="A6" s="111" t="s">
        <v>3</v>
      </c>
      <c r="B6" s="112"/>
      <c r="C6" s="117" t="s">
        <v>4</v>
      </c>
      <c r="D6" s="99" t="s">
        <v>5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P6" s="107" t="s">
        <v>6</v>
      </c>
      <c r="Q6" s="105" t="s">
        <v>7</v>
      </c>
      <c r="R6" s="102"/>
      <c r="S6" s="102"/>
      <c r="T6" s="102"/>
      <c r="U6" s="102"/>
      <c r="V6" s="102"/>
      <c r="W6" s="102"/>
      <c r="X6" s="106"/>
      <c r="Y6" s="107" t="s">
        <v>8</v>
      </c>
      <c r="Z6" s="105" t="s">
        <v>9</v>
      </c>
      <c r="AA6" s="106"/>
    </row>
    <row r="7" spans="1:27" ht="21" customHeight="1">
      <c r="A7" s="113"/>
      <c r="B7" s="114"/>
      <c r="C7" s="118"/>
      <c r="D7" s="103" t="s">
        <v>10</v>
      </c>
      <c r="E7" s="104"/>
      <c r="F7" s="103" t="s">
        <v>11</v>
      </c>
      <c r="G7" s="104"/>
      <c r="H7" s="103" t="s">
        <v>12</v>
      </c>
      <c r="I7" s="104"/>
      <c r="J7" s="103" t="s">
        <v>13</v>
      </c>
      <c r="K7" s="104"/>
      <c r="L7" s="103" t="s">
        <v>14</v>
      </c>
      <c r="M7" s="104"/>
      <c r="N7" s="103" t="s">
        <v>15</v>
      </c>
      <c r="O7" s="104"/>
      <c r="P7" s="108"/>
      <c r="Q7" s="103" t="s">
        <v>16</v>
      </c>
      <c r="R7" s="104"/>
      <c r="S7" s="103" t="s">
        <v>17</v>
      </c>
      <c r="T7" s="104"/>
      <c r="U7" s="103" t="s">
        <v>18</v>
      </c>
      <c r="V7" s="104"/>
      <c r="W7" s="103" t="s">
        <v>19</v>
      </c>
      <c r="X7" s="110"/>
      <c r="Y7" s="108"/>
      <c r="Z7" s="103" t="s">
        <v>16</v>
      </c>
      <c r="AA7" s="104"/>
    </row>
    <row r="8" spans="1:27" ht="23.25" customHeight="1">
      <c r="A8" s="115"/>
      <c r="B8" s="116"/>
      <c r="C8" s="119"/>
      <c r="D8" s="72" t="s">
        <v>20</v>
      </c>
      <c r="E8" s="73" t="s">
        <v>21</v>
      </c>
      <c r="F8" s="72" t="s">
        <v>20</v>
      </c>
      <c r="G8" s="73" t="s">
        <v>21</v>
      </c>
      <c r="H8" s="72" t="s">
        <v>20</v>
      </c>
      <c r="I8" s="73" t="s">
        <v>21</v>
      </c>
      <c r="J8" s="72" t="s">
        <v>20</v>
      </c>
      <c r="K8" s="73" t="s">
        <v>21</v>
      </c>
      <c r="L8" s="72" t="s">
        <v>20</v>
      </c>
      <c r="M8" s="73" t="s">
        <v>21</v>
      </c>
      <c r="N8" s="72" t="s">
        <v>20</v>
      </c>
      <c r="O8" s="73" t="s">
        <v>21</v>
      </c>
      <c r="P8" s="109"/>
      <c r="Q8" s="72" t="s">
        <v>20</v>
      </c>
      <c r="R8" s="73" t="s">
        <v>21</v>
      </c>
      <c r="S8" s="72" t="s">
        <v>20</v>
      </c>
      <c r="T8" s="73" t="s">
        <v>21</v>
      </c>
      <c r="U8" s="72" t="s">
        <v>20</v>
      </c>
      <c r="V8" s="73" t="s">
        <v>21</v>
      </c>
      <c r="W8" s="72" t="s">
        <v>20</v>
      </c>
      <c r="X8" s="74" t="s">
        <v>21</v>
      </c>
      <c r="Y8" s="109"/>
      <c r="Z8" s="72" t="s">
        <v>20</v>
      </c>
      <c r="AA8" s="73" t="s">
        <v>21</v>
      </c>
    </row>
    <row r="9" spans="1:27" ht="19.5" customHeight="1">
      <c r="A9" s="7">
        <v>1</v>
      </c>
      <c r="B9" s="8" t="s">
        <v>22</v>
      </c>
      <c r="C9" s="9">
        <v>8800</v>
      </c>
      <c r="D9" s="10">
        <f>+'ENERO-MARZO METAS'!D9+'ABRIL-METAS'!D9</f>
        <v>3243</v>
      </c>
      <c r="E9" s="11">
        <f aca="true" t="shared" si="0" ref="E9:E29">+D9*100/C9</f>
        <v>36.85227272727273</v>
      </c>
      <c r="F9" s="10">
        <f>+'ENERO-MARZO METAS'!F9+'ABRIL-METAS'!F9</f>
        <v>3239</v>
      </c>
      <c r="G9" s="11">
        <f aca="true" t="shared" si="1" ref="G9:G29">+F9*100/C9</f>
        <v>36.80681818181818</v>
      </c>
      <c r="H9" s="10">
        <f>+'ENERO-MARZO METAS'!H9+'ABRIL-METAS'!H9</f>
        <v>3144</v>
      </c>
      <c r="I9" s="11">
        <f aca="true" t="shared" si="2" ref="I9:I29">+H9*100/C9</f>
        <v>35.72727272727273</v>
      </c>
      <c r="J9" s="10">
        <f>+'ENERO-MARZO METAS'!J9+'ABRIL-METAS'!J9</f>
        <v>3213</v>
      </c>
      <c r="K9" s="12">
        <f aca="true" t="shared" si="3" ref="K9:K29">+J9*100/C9</f>
        <v>36.51136363636363</v>
      </c>
      <c r="L9" s="10">
        <f>+'ENERO-MARZO METAS'!L9+'ABRIL-METAS'!L9</f>
        <v>3239</v>
      </c>
      <c r="M9" s="13">
        <f aca="true" t="shared" si="4" ref="M9:M29">+L9*100/C9</f>
        <v>36.80681818181818</v>
      </c>
      <c r="N9" s="10">
        <f>+'ENERO-MARZO METAS'!N9+'ABRIL-METAS'!N9</f>
        <v>3254</v>
      </c>
      <c r="O9" s="14">
        <f aca="true" t="shared" si="5" ref="O9:O29">+N9*100/C9</f>
        <v>36.97727272727273</v>
      </c>
      <c r="P9" s="15">
        <v>9077</v>
      </c>
      <c r="Q9" s="10">
        <f>+'ENERO-MARZO METAS'!Q9+'ABRIL-METAS'!Q9</f>
        <v>2744</v>
      </c>
      <c r="R9" s="11">
        <f aca="true" t="shared" si="6" ref="R9:R29">+Q9*100/P9</f>
        <v>30.230252285997576</v>
      </c>
      <c r="S9" s="10">
        <f>+'ENERO-MARZO METAS'!S9+'ABRIL-METAS'!S9</f>
        <v>2693</v>
      </c>
      <c r="T9" s="12">
        <f>+S9*100/P9</f>
        <v>29.668392640740333</v>
      </c>
      <c r="U9" s="10">
        <f>+'ENERO-MARZO METAS'!U9+'ABRIL-METAS'!U9</f>
        <v>2718</v>
      </c>
      <c r="V9" s="11">
        <f aca="true" t="shared" si="7" ref="V9:V29">+U9*100/P9</f>
        <v>29.943814035474276</v>
      </c>
      <c r="W9" s="10">
        <f>+'ENERO-MARZO METAS'!W9+'ABRIL-METAS'!W9</f>
        <v>2849</v>
      </c>
      <c r="X9" s="16">
        <f>+W9*100/P9</f>
        <v>31.387022143880138</v>
      </c>
      <c r="Y9" s="15">
        <v>7300</v>
      </c>
      <c r="Z9" s="10">
        <f>+'ENERO-MARZO METAS'!Z9+'ABRIL-METAS'!Z9</f>
        <v>2464</v>
      </c>
      <c r="AA9" s="14">
        <f aca="true" t="shared" si="8" ref="AA9:AA29">+Z9*100/Y9</f>
        <v>33.75342465753425</v>
      </c>
    </row>
    <row r="10" spans="1:27" ht="19.5" customHeight="1">
      <c r="A10" s="17">
        <v>2</v>
      </c>
      <c r="B10" s="18" t="s">
        <v>23</v>
      </c>
      <c r="C10" s="19">
        <v>7830</v>
      </c>
      <c r="D10" s="20">
        <f>+'ENERO-MARZO METAS'!D10+'ABRIL-METAS'!D10</f>
        <v>2930</v>
      </c>
      <c r="E10" s="21">
        <f t="shared" si="0"/>
        <v>37.42017879948914</v>
      </c>
      <c r="F10" s="20">
        <f>+'ENERO-MARZO METAS'!F10+'ABRIL-METAS'!F10</f>
        <v>2927</v>
      </c>
      <c r="G10" s="21">
        <f t="shared" si="1"/>
        <v>37.381864623243935</v>
      </c>
      <c r="H10" s="20">
        <f>+'ENERO-MARZO METAS'!H10+'ABRIL-METAS'!H10</f>
        <v>3616</v>
      </c>
      <c r="I10" s="21">
        <f t="shared" si="2"/>
        <v>46.181353767560665</v>
      </c>
      <c r="J10" s="20">
        <f>+'ENERO-MARZO METAS'!J10+'ABRIL-METAS'!J10</f>
        <v>2914</v>
      </c>
      <c r="K10" s="22">
        <f t="shared" si="3"/>
        <v>37.215836526181356</v>
      </c>
      <c r="L10" s="20">
        <f>+'ENERO-MARZO METAS'!L10+'ABRIL-METAS'!L10</f>
        <v>2927</v>
      </c>
      <c r="M10" s="23">
        <f t="shared" si="4"/>
        <v>37.381864623243935</v>
      </c>
      <c r="N10" s="20">
        <f>+'ENERO-MARZO METAS'!N10+'ABRIL-METAS'!N10</f>
        <v>3149</v>
      </c>
      <c r="O10" s="16">
        <f t="shared" si="5"/>
        <v>40.217113665389526</v>
      </c>
      <c r="P10" s="24">
        <v>7535</v>
      </c>
      <c r="Q10" s="20">
        <f>+'ENERO-MARZO METAS'!Q10+'ABRIL-METAS'!Q10</f>
        <v>2268</v>
      </c>
      <c r="R10" s="21">
        <f t="shared" si="6"/>
        <v>30.099535500995355</v>
      </c>
      <c r="S10" s="20">
        <f>+'ENERO-MARZO METAS'!S10+'ABRIL-METAS'!S10</f>
        <v>2225</v>
      </c>
      <c r="T10" s="22">
        <f>+S10*100/P10</f>
        <v>29.528865295288654</v>
      </c>
      <c r="U10" s="20">
        <f>+'ENERO-MARZO METAS'!U10+'ABRIL-METAS'!U10</f>
        <v>2268</v>
      </c>
      <c r="V10" s="21">
        <f t="shared" si="7"/>
        <v>30.099535500995355</v>
      </c>
      <c r="W10" s="20">
        <f>+'ENERO-MARZO METAS'!W10+'ABRIL-METAS'!W10</f>
        <v>2359</v>
      </c>
      <c r="X10" s="16">
        <f aca="true" t="shared" si="9" ref="X10:X28">+W10*100/P10</f>
        <v>31.30723291307233</v>
      </c>
      <c r="Y10" s="24">
        <v>6900</v>
      </c>
      <c r="Z10" s="20">
        <f>+'ENERO-MARZO METAS'!Z10+'ABRIL-METAS'!Z10</f>
        <v>1876</v>
      </c>
      <c r="AA10" s="16">
        <f t="shared" si="8"/>
        <v>27.18840579710145</v>
      </c>
    </row>
    <row r="11" spans="1:27" ht="19.5" customHeight="1">
      <c r="A11" s="17">
        <v>3</v>
      </c>
      <c r="B11" s="18" t="s">
        <v>24</v>
      </c>
      <c r="C11" s="19">
        <v>1400</v>
      </c>
      <c r="D11" s="20">
        <f>+'ENERO-MARZO METAS'!D11+'ABRIL-METAS'!D11</f>
        <v>395</v>
      </c>
      <c r="E11" s="21">
        <f t="shared" si="0"/>
        <v>28.214285714285715</v>
      </c>
      <c r="F11" s="20">
        <f>+'ENERO-MARZO METAS'!F11+'ABRIL-METAS'!F11</f>
        <v>395</v>
      </c>
      <c r="G11" s="21">
        <f t="shared" si="1"/>
        <v>28.214285714285715</v>
      </c>
      <c r="H11" s="20">
        <f>+'ENERO-MARZO METAS'!H11+'ABRIL-METAS'!H11</f>
        <v>12</v>
      </c>
      <c r="I11" s="21">
        <f t="shared" si="2"/>
        <v>0.8571428571428571</v>
      </c>
      <c r="J11" s="20">
        <f>+'ENERO-MARZO METAS'!J11+'ABRIL-METAS'!J11</f>
        <v>395</v>
      </c>
      <c r="K11" s="22">
        <f t="shared" si="3"/>
        <v>28.214285714285715</v>
      </c>
      <c r="L11" s="20">
        <f>+'ENERO-MARZO METAS'!L11+'ABRIL-METAS'!L11</f>
        <v>395</v>
      </c>
      <c r="M11" s="23">
        <f t="shared" si="4"/>
        <v>28.214285714285715</v>
      </c>
      <c r="N11" s="20">
        <f>+'ENERO-MARZO METAS'!N11+'ABRIL-METAS'!N11</f>
        <v>388</v>
      </c>
      <c r="O11" s="16">
        <f t="shared" si="5"/>
        <v>27.714285714285715</v>
      </c>
      <c r="P11" s="24">
        <v>1329</v>
      </c>
      <c r="Q11" s="20">
        <f>+'ENERO-MARZO METAS'!Q11+'ABRIL-METAS'!Q11</f>
        <v>355</v>
      </c>
      <c r="R11" s="21">
        <f t="shared" si="6"/>
        <v>26.71181339352897</v>
      </c>
      <c r="S11" s="20">
        <f>+'ENERO-MARZO METAS'!S11+'ABRIL-METAS'!S11</f>
        <v>354</v>
      </c>
      <c r="T11" s="22">
        <f aca="true" t="shared" si="10" ref="T11:T28">+S11*100/P11</f>
        <v>26.636568848758465</v>
      </c>
      <c r="U11" s="20">
        <f>+'ENERO-MARZO METAS'!U11+'ABRIL-METAS'!U11</f>
        <v>377</v>
      </c>
      <c r="V11" s="21">
        <f t="shared" si="7"/>
        <v>28.36719337848006</v>
      </c>
      <c r="W11" s="20">
        <f>+'ENERO-MARZO METAS'!W11+'ABRIL-METAS'!W11</f>
        <v>369</v>
      </c>
      <c r="X11" s="16">
        <f t="shared" si="9"/>
        <v>27.76523702031603</v>
      </c>
      <c r="Y11" s="24">
        <v>1700</v>
      </c>
      <c r="Z11" s="20">
        <f>+'ENERO-MARZO METAS'!Z11+'ABRIL-METAS'!Z11</f>
        <v>396</v>
      </c>
      <c r="AA11" s="16">
        <f t="shared" si="8"/>
        <v>23.294117647058822</v>
      </c>
    </row>
    <row r="12" spans="1:27" ht="19.5" customHeight="1">
      <c r="A12" s="17">
        <v>4</v>
      </c>
      <c r="B12" s="18" t="s">
        <v>25</v>
      </c>
      <c r="C12" s="19">
        <v>6307</v>
      </c>
      <c r="D12" s="20">
        <f>+'ENERO-MARZO METAS'!D12+'ABRIL-METAS'!D12</f>
        <v>1695</v>
      </c>
      <c r="E12" s="21">
        <f t="shared" si="0"/>
        <v>26.87490090375773</v>
      </c>
      <c r="F12" s="20">
        <f>+'ENERO-MARZO METAS'!F12+'ABRIL-METAS'!F12</f>
        <v>1696</v>
      </c>
      <c r="G12" s="21">
        <f t="shared" si="1"/>
        <v>26.89075630252101</v>
      </c>
      <c r="H12" s="20">
        <f>+'ENERO-MARZO METAS'!H12+'ABRIL-METAS'!H12</f>
        <v>3268</v>
      </c>
      <c r="I12" s="21">
        <f t="shared" si="2"/>
        <v>51.81544315839543</v>
      </c>
      <c r="J12" s="20">
        <f>+'ENERO-MARZO METAS'!J12+'ABRIL-METAS'!J12</f>
        <v>1699</v>
      </c>
      <c r="K12" s="22">
        <f t="shared" si="3"/>
        <v>26.938322498810845</v>
      </c>
      <c r="L12" s="20">
        <f>+'ENERO-MARZO METAS'!L12+'ABRIL-METAS'!L12</f>
        <v>1696</v>
      </c>
      <c r="M12" s="23">
        <f t="shared" si="4"/>
        <v>26.89075630252101</v>
      </c>
      <c r="N12" s="20">
        <f>+'ENERO-MARZO METAS'!N12+'ABRIL-METAS'!N12</f>
        <v>1840</v>
      </c>
      <c r="O12" s="16">
        <f t="shared" si="5"/>
        <v>29.17393372443317</v>
      </c>
      <c r="P12" s="24">
        <v>6078</v>
      </c>
      <c r="Q12" s="20">
        <f>+'ENERO-MARZO METAS'!Q12+'ABRIL-METAS'!Q12</f>
        <v>1642</v>
      </c>
      <c r="R12" s="21">
        <f t="shared" si="6"/>
        <v>27.015465613688715</v>
      </c>
      <c r="S12" s="20">
        <f>+'ENERO-MARZO METAS'!S12+'ABRIL-METAS'!S12</f>
        <v>1639</v>
      </c>
      <c r="T12" s="22">
        <f t="shared" si="10"/>
        <v>26.96610727212899</v>
      </c>
      <c r="U12" s="20">
        <f>+'ENERO-MARZO METAS'!U12+'ABRIL-METAS'!U12</f>
        <v>1721</v>
      </c>
      <c r="V12" s="21">
        <f t="shared" si="7"/>
        <v>28.315235274761434</v>
      </c>
      <c r="W12" s="20">
        <f>+'ENERO-MARZO METAS'!W12+'ABRIL-METAS'!W12</f>
        <v>1666</v>
      </c>
      <c r="X12" s="16">
        <f t="shared" si="9"/>
        <v>27.410332346166502</v>
      </c>
      <c r="Y12" s="24">
        <v>5800</v>
      </c>
      <c r="Z12" s="20">
        <f>+'ENERO-MARZO METAS'!Z12+'ABRIL-METAS'!Z12</f>
        <v>1611</v>
      </c>
      <c r="AA12" s="16">
        <f t="shared" si="8"/>
        <v>27.775862068965516</v>
      </c>
    </row>
    <row r="13" spans="1:27" ht="19.5" customHeight="1">
      <c r="A13" s="17">
        <v>5</v>
      </c>
      <c r="B13" s="18" t="s">
        <v>26</v>
      </c>
      <c r="C13" s="19">
        <v>6180</v>
      </c>
      <c r="D13" s="20">
        <f>+'ENERO-MARZO METAS'!D13+'ABRIL-METAS'!D13</f>
        <v>2180</v>
      </c>
      <c r="E13" s="21">
        <f t="shared" si="0"/>
        <v>35.275080906148865</v>
      </c>
      <c r="F13" s="20">
        <f>+'ENERO-MARZO METAS'!F13+'ABRIL-METAS'!F13</f>
        <v>2181</v>
      </c>
      <c r="G13" s="21">
        <f t="shared" si="1"/>
        <v>35.29126213592233</v>
      </c>
      <c r="H13" s="20">
        <f>+'ENERO-MARZO METAS'!H13+'ABRIL-METAS'!H13</f>
        <v>83</v>
      </c>
      <c r="I13" s="21">
        <f t="shared" si="2"/>
        <v>1.343042071197411</v>
      </c>
      <c r="J13" s="20">
        <f>+'ENERO-MARZO METAS'!J13+'ABRIL-METAS'!J13</f>
        <v>2181</v>
      </c>
      <c r="K13" s="22">
        <f t="shared" si="3"/>
        <v>35.29126213592233</v>
      </c>
      <c r="L13" s="20">
        <f>+'ENERO-MARZO METAS'!L13+'ABRIL-METAS'!L13</f>
        <v>2181</v>
      </c>
      <c r="M13" s="23">
        <f t="shared" si="4"/>
        <v>35.29126213592233</v>
      </c>
      <c r="N13" s="20">
        <f>+'ENERO-MARZO METAS'!N13+'ABRIL-METAS'!N13</f>
        <v>2039</v>
      </c>
      <c r="O13" s="16">
        <f t="shared" si="5"/>
        <v>32.993527508090615</v>
      </c>
      <c r="P13" s="24">
        <v>6405</v>
      </c>
      <c r="Q13" s="20">
        <f>+'ENERO-MARZO METAS'!Q13+'ABRIL-METAS'!Q13</f>
        <v>1862</v>
      </c>
      <c r="R13" s="21">
        <f t="shared" si="6"/>
        <v>29.07103825136612</v>
      </c>
      <c r="S13" s="20">
        <f>+'ENERO-MARZO METAS'!S13+'ABRIL-METAS'!S13</f>
        <v>1860</v>
      </c>
      <c r="T13" s="22">
        <f t="shared" si="10"/>
        <v>29.039812646370024</v>
      </c>
      <c r="U13" s="20">
        <f>+'ENERO-MARZO METAS'!U13+'ABRIL-METAS'!U13</f>
        <v>1969</v>
      </c>
      <c r="V13" s="21">
        <f t="shared" si="7"/>
        <v>30.7416081186573</v>
      </c>
      <c r="W13" s="20">
        <f>+'ENERO-MARZO METAS'!W13+'ABRIL-METAS'!W13</f>
        <v>1904</v>
      </c>
      <c r="X13" s="16">
        <f t="shared" si="9"/>
        <v>29.726775956284154</v>
      </c>
      <c r="Y13" s="24">
        <v>6400</v>
      </c>
      <c r="Z13" s="20">
        <f>+'ENERO-MARZO METAS'!Z13+'ABRIL-METAS'!Z13</f>
        <v>1718</v>
      </c>
      <c r="AA13" s="16">
        <f t="shared" si="8"/>
        <v>26.84375</v>
      </c>
    </row>
    <row r="14" spans="1:27" ht="19.5" customHeight="1">
      <c r="A14" s="17">
        <v>6</v>
      </c>
      <c r="B14" s="18" t="s">
        <v>27</v>
      </c>
      <c r="C14" s="19">
        <v>3571</v>
      </c>
      <c r="D14" s="20">
        <f>+'ENERO-MARZO METAS'!D14+'ABRIL-METAS'!D14</f>
        <v>1174</v>
      </c>
      <c r="E14" s="21">
        <f t="shared" si="0"/>
        <v>32.87594511341361</v>
      </c>
      <c r="F14" s="20">
        <f>+'ENERO-MARZO METAS'!F14+'ABRIL-METAS'!F14</f>
        <v>1175</v>
      </c>
      <c r="G14" s="21">
        <f t="shared" si="1"/>
        <v>32.90394847381686</v>
      </c>
      <c r="H14" s="20">
        <f>+'ENERO-MARZO METAS'!H14+'ABRIL-METAS'!H14</f>
        <v>1158</v>
      </c>
      <c r="I14" s="21">
        <f t="shared" si="2"/>
        <v>32.42789134696164</v>
      </c>
      <c r="J14" s="20">
        <f>+'ENERO-MARZO METAS'!J14+'ABRIL-METAS'!J14</f>
        <v>1175</v>
      </c>
      <c r="K14" s="22">
        <f t="shared" si="3"/>
        <v>32.90394847381686</v>
      </c>
      <c r="L14" s="20">
        <f>+'ENERO-MARZO METAS'!L14+'ABRIL-METAS'!L14</f>
        <v>1175</v>
      </c>
      <c r="M14" s="23">
        <f t="shared" si="4"/>
        <v>32.90394847381686</v>
      </c>
      <c r="N14" s="20">
        <f>+'ENERO-MARZO METAS'!N14+'ABRIL-METAS'!N14</f>
        <v>1178</v>
      </c>
      <c r="O14" s="16">
        <f t="shared" si="5"/>
        <v>32.9879585550266</v>
      </c>
      <c r="P14" s="24">
        <v>3449</v>
      </c>
      <c r="Q14" s="20">
        <f>+'ENERO-MARZO METAS'!Q14+'ABRIL-METAS'!Q14</f>
        <v>1000</v>
      </c>
      <c r="R14" s="21">
        <f t="shared" si="6"/>
        <v>28.993911278631487</v>
      </c>
      <c r="S14" s="20">
        <f>+'ENERO-MARZO METAS'!S14+'ABRIL-METAS'!S14</f>
        <v>1000</v>
      </c>
      <c r="T14" s="22">
        <f t="shared" si="10"/>
        <v>28.993911278631487</v>
      </c>
      <c r="U14" s="20">
        <f>+'ENERO-MARZO METAS'!U14+'ABRIL-METAS'!U14</f>
        <v>1097</v>
      </c>
      <c r="V14" s="21">
        <f t="shared" si="7"/>
        <v>31.806320672658742</v>
      </c>
      <c r="W14" s="20">
        <f>+'ENERO-MARZO METAS'!W14+'ABRIL-METAS'!W14</f>
        <v>1035</v>
      </c>
      <c r="X14" s="16">
        <f t="shared" si="9"/>
        <v>30.00869817338359</v>
      </c>
      <c r="Y14" s="24">
        <v>3500</v>
      </c>
      <c r="Z14" s="20">
        <f>+'ENERO-MARZO METAS'!Z14+'ABRIL-METAS'!Z14</f>
        <v>1064</v>
      </c>
      <c r="AA14" s="16">
        <f t="shared" si="8"/>
        <v>30.4</v>
      </c>
    </row>
    <row r="15" spans="1:27" ht="19.5" customHeight="1">
      <c r="A15" s="17">
        <v>7</v>
      </c>
      <c r="B15" s="18" t="s">
        <v>28</v>
      </c>
      <c r="C15" s="19">
        <v>9334</v>
      </c>
      <c r="D15" s="20">
        <f>+'ENERO-MARZO METAS'!D15+'ABRIL-METAS'!D15</f>
        <v>3981</v>
      </c>
      <c r="E15" s="21">
        <f t="shared" si="0"/>
        <v>42.65052496250268</v>
      </c>
      <c r="F15" s="20">
        <f>+'ENERO-MARZO METAS'!F15+'ABRIL-METAS'!F15</f>
        <v>3981</v>
      </c>
      <c r="G15" s="21">
        <f t="shared" si="1"/>
        <v>42.65052496250268</v>
      </c>
      <c r="H15" s="20">
        <f>+'ENERO-MARZO METAS'!H15+'ABRIL-METAS'!H15</f>
        <v>678</v>
      </c>
      <c r="I15" s="21">
        <f t="shared" si="2"/>
        <v>7.2637668737947285</v>
      </c>
      <c r="J15" s="20">
        <f>+'ENERO-MARZO METAS'!J15+'ABRIL-METAS'!J15</f>
        <v>3981</v>
      </c>
      <c r="K15" s="22">
        <f t="shared" si="3"/>
        <v>42.65052496250268</v>
      </c>
      <c r="L15" s="20">
        <f>+'ENERO-MARZO METAS'!L15+'ABRIL-METAS'!L15</f>
        <v>3981</v>
      </c>
      <c r="M15" s="23">
        <f t="shared" si="4"/>
        <v>42.65052496250268</v>
      </c>
      <c r="N15" s="20">
        <f>+'ENERO-MARZO METAS'!N15+'ABRIL-METAS'!N15</f>
        <v>3643</v>
      </c>
      <c r="O15" s="16">
        <f t="shared" si="5"/>
        <v>39.02935504606814</v>
      </c>
      <c r="P15" s="24">
        <v>10209</v>
      </c>
      <c r="Q15" s="20">
        <f>+'ENERO-MARZO METAS'!Q15+'ABRIL-METAS'!Q15</f>
        <v>3454</v>
      </c>
      <c r="R15" s="21">
        <f t="shared" si="6"/>
        <v>33.83289254579293</v>
      </c>
      <c r="S15" s="20">
        <f>+'ENERO-MARZO METAS'!S15+'ABRIL-METAS'!S15</f>
        <v>3460</v>
      </c>
      <c r="T15" s="22">
        <f t="shared" si="10"/>
        <v>33.891664217846994</v>
      </c>
      <c r="U15" s="20">
        <f>+'ENERO-MARZO METAS'!U15+'ABRIL-METAS'!U15</f>
        <v>3707</v>
      </c>
      <c r="V15" s="21">
        <f t="shared" si="7"/>
        <v>36.311098050739545</v>
      </c>
      <c r="W15" s="20">
        <f>+'ENERO-MARZO METAS'!W15+'ABRIL-METAS'!W15</f>
        <v>3575</v>
      </c>
      <c r="X15" s="16">
        <f t="shared" si="9"/>
        <v>35.01812126555001</v>
      </c>
      <c r="Y15" s="24">
        <v>8100</v>
      </c>
      <c r="Z15" s="20">
        <f>+'ENERO-MARZO METAS'!Z15+'ABRIL-METAS'!Z15</f>
        <v>3174</v>
      </c>
      <c r="AA15" s="16">
        <f t="shared" si="8"/>
        <v>39.18518518518518</v>
      </c>
    </row>
    <row r="16" spans="1:27" ht="19.5" customHeight="1">
      <c r="A16" s="17">
        <v>8</v>
      </c>
      <c r="B16" s="18" t="s">
        <v>29</v>
      </c>
      <c r="C16" s="19">
        <v>14891</v>
      </c>
      <c r="D16" s="20">
        <f>+'ENERO-MARZO METAS'!D16+'ABRIL-METAS'!D16</f>
        <v>4717</v>
      </c>
      <c r="E16" s="21">
        <f t="shared" si="0"/>
        <v>31.676851789671613</v>
      </c>
      <c r="F16" s="20">
        <f>+'ENERO-MARZO METAS'!F16+'ABRIL-METAS'!F16</f>
        <v>4715</v>
      </c>
      <c r="G16" s="21">
        <f t="shared" si="1"/>
        <v>31.66342085823652</v>
      </c>
      <c r="H16" s="20">
        <f>+'ENERO-MARZO METAS'!H16+'ABRIL-METAS'!H16</f>
        <v>3669</v>
      </c>
      <c r="I16" s="21">
        <f t="shared" si="2"/>
        <v>24.639043717681822</v>
      </c>
      <c r="J16" s="20">
        <f>+'ENERO-MARZO METAS'!J16+'ABRIL-METAS'!J16</f>
        <v>4715</v>
      </c>
      <c r="K16" s="22">
        <f t="shared" si="3"/>
        <v>31.66342085823652</v>
      </c>
      <c r="L16" s="20">
        <f>+'ENERO-MARZO METAS'!L16+'ABRIL-METAS'!L16</f>
        <v>4715</v>
      </c>
      <c r="M16" s="23">
        <f t="shared" si="4"/>
        <v>31.66342085823652</v>
      </c>
      <c r="N16" s="20">
        <f>+'ENERO-MARZO METAS'!N16+'ABRIL-METAS'!N16</f>
        <v>4869</v>
      </c>
      <c r="O16" s="16">
        <f t="shared" si="5"/>
        <v>32.69760257873884</v>
      </c>
      <c r="P16" s="24">
        <v>14512</v>
      </c>
      <c r="Q16" s="20">
        <f>+'ENERO-MARZO METAS'!Q16+'ABRIL-METAS'!Q16</f>
        <v>4058</v>
      </c>
      <c r="R16" s="21">
        <f t="shared" si="6"/>
        <v>27.963065049614112</v>
      </c>
      <c r="S16" s="20">
        <f>+'ENERO-MARZO METAS'!S16+'ABRIL-METAS'!S16</f>
        <v>4083</v>
      </c>
      <c r="T16" s="22">
        <f t="shared" si="10"/>
        <v>28.135336273428887</v>
      </c>
      <c r="U16" s="20">
        <f>+'ENERO-MARZO METAS'!U16+'ABRIL-METAS'!U16</f>
        <v>4461</v>
      </c>
      <c r="V16" s="21">
        <f t="shared" si="7"/>
        <v>30.74007717750827</v>
      </c>
      <c r="W16" s="20">
        <f>+'ENERO-MARZO METAS'!W16+'ABRIL-METAS'!W16</f>
        <v>4227</v>
      </c>
      <c r="X16" s="16">
        <f t="shared" si="9"/>
        <v>29.127618522601985</v>
      </c>
      <c r="Y16" s="24">
        <v>14116</v>
      </c>
      <c r="Z16" s="20">
        <f>+'ENERO-MARZO METAS'!Z16+'ABRIL-METAS'!Z16</f>
        <v>4129</v>
      </c>
      <c r="AA16" s="16">
        <f t="shared" si="8"/>
        <v>29.250495891187306</v>
      </c>
    </row>
    <row r="17" spans="1:27" ht="19.5" customHeight="1">
      <c r="A17" s="17">
        <v>9</v>
      </c>
      <c r="B17" s="18" t="s">
        <v>30</v>
      </c>
      <c r="C17" s="19">
        <v>5468</v>
      </c>
      <c r="D17" s="20">
        <f>+'ENERO-MARZO METAS'!D17+'ABRIL-METAS'!D17</f>
        <v>2008</v>
      </c>
      <c r="E17" s="37">
        <f t="shared" si="0"/>
        <v>36.72275054864667</v>
      </c>
      <c r="F17" s="20">
        <f>+'ENERO-MARZO METAS'!F17+'ABRIL-METAS'!F17</f>
        <v>2009</v>
      </c>
      <c r="G17" s="37">
        <f t="shared" si="1"/>
        <v>36.741038771031455</v>
      </c>
      <c r="H17" s="20">
        <f>+'ENERO-MARZO METAS'!H17+'ABRIL-METAS'!H17</f>
        <v>400</v>
      </c>
      <c r="I17" s="37">
        <f t="shared" si="2"/>
        <v>7.315288953913679</v>
      </c>
      <c r="J17" s="20">
        <f>+'ENERO-MARZO METAS'!J17+'ABRIL-METAS'!J17</f>
        <v>2009</v>
      </c>
      <c r="K17" s="38">
        <f t="shared" si="3"/>
        <v>36.741038771031455</v>
      </c>
      <c r="L17" s="20">
        <f>+'ENERO-MARZO METAS'!L17+'ABRIL-METAS'!L17</f>
        <v>2009</v>
      </c>
      <c r="M17" s="39">
        <f t="shared" si="4"/>
        <v>36.741038771031455</v>
      </c>
      <c r="N17" s="20">
        <f>+'ENERO-MARZO METAS'!N17+'ABRIL-METAS'!N17</f>
        <v>2149</v>
      </c>
      <c r="O17" s="40">
        <f t="shared" si="5"/>
        <v>39.30138990490124</v>
      </c>
      <c r="P17" s="41">
        <v>6316</v>
      </c>
      <c r="Q17" s="20">
        <f>+'ENERO-MARZO METAS'!Q17+'ABRIL-METAS'!Q17</f>
        <v>1670</v>
      </c>
      <c r="R17" s="37">
        <f t="shared" si="6"/>
        <v>26.44078530715643</v>
      </c>
      <c r="S17" s="20">
        <f>+'ENERO-MARZO METAS'!S17+'ABRIL-METAS'!S17</f>
        <v>1673</v>
      </c>
      <c r="T17" s="38">
        <f t="shared" si="10"/>
        <v>26.48828372387587</v>
      </c>
      <c r="U17" s="20">
        <f>+'ENERO-MARZO METAS'!U17+'ABRIL-METAS'!U17</f>
        <v>1877</v>
      </c>
      <c r="V17" s="37">
        <f t="shared" si="7"/>
        <v>29.718176060797973</v>
      </c>
      <c r="W17" s="20">
        <f>+'ENERO-MARZO METAS'!W17+'ABRIL-METAS'!W17</f>
        <v>1754</v>
      </c>
      <c r="X17" s="40">
        <f t="shared" si="9"/>
        <v>27.770740975300825</v>
      </c>
      <c r="Y17" s="41">
        <v>6800</v>
      </c>
      <c r="Z17" s="20">
        <f>+'ENERO-MARZO METAS'!Z17+'ABRIL-METAS'!Z17</f>
        <v>1893</v>
      </c>
      <c r="AA17" s="40">
        <f t="shared" si="8"/>
        <v>27.83823529411765</v>
      </c>
    </row>
    <row r="18" spans="1:27" ht="19.5" customHeight="1">
      <c r="A18" s="17">
        <v>10</v>
      </c>
      <c r="B18" s="18" t="s">
        <v>31</v>
      </c>
      <c r="C18" s="19">
        <v>8926</v>
      </c>
      <c r="D18" s="20">
        <f>+'ENERO-MARZO METAS'!D18+'ABRIL-METAS'!D18</f>
        <v>2752</v>
      </c>
      <c r="E18" s="21">
        <f t="shared" si="0"/>
        <v>30.83127940846964</v>
      </c>
      <c r="F18" s="20">
        <f>+'ENERO-MARZO METAS'!F18+'ABRIL-METAS'!F18</f>
        <v>2751</v>
      </c>
      <c r="G18" s="21">
        <f t="shared" si="1"/>
        <v>30.820076181940397</v>
      </c>
      <c r="H18" s="20">
        <f>+'ENERO-MARZO METAS'!H18+'ABRIL-METAS'!H18</f>
        <v>937</v>
      </c>
      <c r="I18" s="21">
        <f t="shared" si="2"/>
        <v>10.497423257898275</v>
      </c>
      <c r="J18" s="20">
        <f>+'ENERO-MARZO METAS'!J18+'ABRIL-METAS'!J18</f>
        <v>2751</v>
      </c>
      <c r="K18" s="22">
        <f t="shared" si="3"/>
        <v>30.820076181940397</v>
      </c>
      <c r="L18" s="20">
        <f>+'ENERO-MARZO METAS'!L18+'ABRIL-METAS'!L18</f>
        <v>2751</v>
      </c>
      <c r="M18" s="23">
        <f t="shared" si="4"/>
        <v>30.820076181940397</v>
      </c>
      <c r="N18" s="20">
        <f>+'ENERO-MARZO METAS'!N18+'ABRIL-METAS'!N18</f>
        <v>2634</v>
      </c>
      <c r="O18" s="16">
        <f t="shared" si="5"/>
        <v>29.50929867801927</v>
      </c>
      <c r="P18" s="24">
        <v>8934</v>
      </c>
      <c r="Q18" s="20">
        <f>+'ENERO-MARZO METAS'!Q18+'ABRIL-METAS'!Q18</f>
        <v>2327</v>
      </c>
      <c r="R18" s="21">
        <f t="shared" si="6"/>
        <v>26.04656368927692</v>
      </c>
      <c r="S18" s="20">
        <f>+'ENERO-MARZO METAS'!S18+'ABRIL-METAS'!S18</f>
        <v>2341</v>
      </c>
      <c r="T18" s="22">
        <f t="shared" si="10"/>
        <v>26.203268412805013</v>
      </c>
      <c r="U18" s="20">
        <f>+'ENERO-MARZO METAS'!U18+'ABRIL-METAS'!U18</f>
        <v>2489</v>
      </c>
      <c r="V18" s="21">
        <f t="shared" si="7"/>
        <v>27.859861204387734</v>
      </c>
      <c r="W18" s="20">
        <f>+'ENERO-MARZO METAS'!W18+'ABRIL-METAS'!W18</f>
        <v>2436</v>
      </c>
      <c r="X18" s="16">
        <f t="shared" si="9"/>
        <v>27.266621893888516</v>
      </c>
      <c r="Y18" s="24">
        <v>9100</v>
      </c>
      <c r="Z18" s="20">
        <f>+'ENERO-MARZO METAS'!Z18+'ABRIL-METAS'!Z18</f>
        <v>2520</v>
      </c>
      <c r="AA18" s="16">
        <f t="shared" si="8"/>
        <v>27.692307692307693</v>
      </c>
    </row>
    <row r="19" spans="1:27" ht="19.5" customHeight="1">
      <c r="A19" s="17">
        <v>11</v>
      </c>
      <c r="B19" s="18" t="s">
        <v>32</v>
      </c>
      <c r="C19" s="19">
        <v>11333</v>
      </c>
      <c r="D19" s="20">
        <f>+'ENERO-MARZO METAS'!D19+'ABRIL-METAS'!D19</f>
        <v>3602</v>
      </c>
      <c r="E19" s="21">
        <f t="shared" si="0"/>
        <v>31.78328774375717</v>
      </c>
      <c r="F19" s="20">
        <f>+'ENERO-MARZO METAS'!F19+'ABRIL-METAS'!F19</f>
        <v>3564</v>
      </c>
      <c r="G19" s="21">
        <f t="shared" si="1"/>
        <v>31.44798376422836</v>
      </c>
      <c r="H19" s="20">
        <f>+'ENERO-MARZO METAS'!H19+'ABRIL-METAS'!H19</f>
        <v>2143</v>
      </c>
      <c r="I19" s="21">
        <f t="shared" si="2"/>
        <v>18.909379687637873</v>
      </c>
      <c r="J19" s="20">
        <f>+'ENERO-MARZO METAS'!J19+'ABRIL-METAS'!J19</f>
        <v>3565</v>
      </c>
      <c r="K19" s="22">
        <f t="shared" si="3"/>
        <v>31.45680755316333</v>
      </c>
      <c r="L19" s="20">
        <f>+'ENERO-MARZO METAS'!L19+'ABRIL-METAS'!L19</f>
        <v>3564</v>
      </c>
      <c r="M19" s="23">
        <f t="shared" si="4"/>
        <v>31.44798376422836</v>
      </c>
      <c r="N19" s="20">
        <f>+'ENERO-MARZO METAS'!N19+'ABRIL-METAS'!N19</f>
        <v>3602</v>
      </c>
      <c r="O19" s="16">
        <f t="shared" si="5"/>
        <v>31.78328774375717</v>
      </c>
      <c r="P19" s="24">
        <v>11045</v>
      </c>
      <c r="Q19" s="20">
        <f>+'ENERO-MARZO METAS'!Q19+'ABRIL-METAS'!Q19</f>
        <v>3082</v>
      </c>
      <c r="R19" s="21">
        <f t="shared" si="6"/>
        <v>27.904028972385696</v>
      </c>
      <c r="S19" s="20">
        <f>+'ENERO-MARZO METAS'!S19+'ABRIL-METAS'!S19</f>
        <v>3103</v>
      </c>
      <c r="T19" s="22">
        <f t="shared" si="10"/>
        <v>28.094160253508374</v>
      </c>
      <c r="U19" s="20">
        <f>+'ENERO-MARZO METAS'!U19+'ABRIL-METAS'!U19</f>
        <v>3571</v>
      </c>
      <c r="V19" s="21">
        <f t="shared" si="7"/>
        <v>32.33137166138524</v>
      </c>
      <c r="W19" s="20">
        <f>+'ENERO-MARZO METAS'!W19+'ABRIL-METAS'!W19</f>
        <v>3196</v>
      </c>
      <c r="X19" s="16">
        <f t="shared" si="9"/>
        <v>28.93617021276596</v>
      </c>
      <c r="Y19" s="24">
        <v>12800</v>
      </c>
      <c r="Z19" s="20">
        <f>+'ENERO-MARZO METAS'!Z19+'ABRIL-METAS'!Z19</f>
        <v>2994</v>
      </c>
      <c r="AA19" s="16">
        <f t="shared" si="8"/>
        <v>23.390625</v>
      </c>
    </row>
    <row r="20" spans="1:27" ht="19.5" customHeight="1">
      <c r="A20" s="17">
        <v>12</v>
      </c>
      <c r="B20" s="18" t="s">
        <v>33</v>
      </c>
      <c r="C20" s="19">
        <v>4862</v>
      </c>
      <c r="D20" s="20">
        <f>+'ENERO-MARZO METAS'!D20+'ABRIL-METAS'!D20</f>
        <v>1258</v>
      </c>
      <c r="E20" s="21">
        <f t="shared" si="0"/>
        <v>25.874125874125873</v>
      </c>
      <c r="F20" s="20">
        <f>+'ENERO-MARZO METAS'!F20+'ABRIL-METAS'!F20</f>
        <v>1258</v>
      </c>
      <c r="G20" s="21">
        <f t="shared" si="1"/>
        <v>25.874125874125873</v>
      </c>
      <c r="H20" s="20">
        <f>+'ENERO-MARZO METAS'!H20+'ABRIL-METAS'!H20</f>
        <v>4172</v>
      </c>
      <c r="I20" s="21">
        <f t="shared" si="2"/>
        <v>85.8083093377211</v>
      </c>
      <c r="J20" s="20">
        <f>+'ENERO-MARZO METAS'!J20+'ABRIL-METAS'!J20</f>
        <v>1259</v>
      </c>
      <c r="K20" s="22">
        <f t="shared" si="3"/>
        <v>25.894693541752364</v>
      </c>
      <c r="L20" s="20">
        <f>+'ENERO-MARZO METAS'!L20+'ABRIL-METAS'!L20</f>
        <v>1258</v>
      </c>
      <c r="M20" s="23">
        <f t="shared" si="4"/>
        <v>25.874125874125873</v>
      </c>
      <c r="N20" s="20">
        <f>+'ENERO-MARZO METAS'!N20+'ABRIL-METAS'!N20</f>
        <v>1371</v>
      </c>
      <c r="O20" s="16">
        <f t="shared" si="5"/>
        <v>28.198272315919375</v>
      </c>
      <c r="P20" s="24">
        <v>3751</v>
      </c>
      <c r="Q20" s="20">
        <f>+'ENERO-MARZO METAS'!Q20+'ABRIL-METAS'!Q20</f>
        <v>1039</v>
      </c>
      <c r="R20" s="21">
        <f t="shared" si="6"/>
        <v>27.699280191948812</v>
      </c>
      <c r="S20" s="20">
        <f>+'ENERO-MARZO METAS'!S20+'ABRIL-METAS'!S20</f>
        <v>1040</v>
      </c>
      <c r="T20" s="22">
        <f t="shared" si="10"/>
        <v>27.72593974940016</v>
      </c>
      <c r="U20" s="20">
        <f>+'ENERO-MARZO METAS'!U20+'ABRIL-METAS'!U20</f>
        <v>1171</v>
      </c>
      <c r="V20" s="21">
        <f t="shared" si="7"/>
        <v>31.218341775526525</v>
      </c>
      <c r="W20" s="20">
        <f>+'ENERO-MARZO METAS'!W20+'ABRIL-METAS'!W20</f>
        <v>1092</v>
      </c>
      <c r="X20" s="16">
        <f t="shared" si="9"/>
        <v>29.11223673687017</v>
      </c>
      <c r="Y20" s="24">
        <v>3500</v>
      </c>
      <c r="Z20" s="20">
        <f>+'ENERO-MARZO METAS'!Z20+'ABRIL-METAS'!Z20</f>
        <v>812</v>
      </c>
      <c r="AA20" s="16">
        <f t="shared" si="8"/>
        <v>23.2</v>
      </c>
    </row>
    <row r="21" spans="1:27" ht="19.5" customHeight="1">
      <c r="A21" s="17">
        <v>13</v>
      </c>
      <c r="B21" s="18" t="s">
        <v>34</v>
      </c>
      <c r="C21" s="19">
        <v>3542</v>
      </c>
      <c r="D21" s="20">
        <f>+'ENERO-MARZO METAS'!D21+'ABRIL-METAS'!D21</f>
        <v>845</v>
      </c>
      <c r="E21" s="21">
        <f t="shared" si="0"/>
        <v>23.85657820440429</v>
      </c>
      <c r="F21" s="20">
        <f>+'ENERO-MARZO METAS'!F21+'ABRIL-METAS'!F21</f>
        <v>843</v>
      </c>
      <c r="G21" s="21">
        <f t="shared" si="1"/>
        <v>23.800112930547712</v>
      </c>
      <c r="H21" s="20">
        <f>+'ENERO-MARZO METAS'!H21+'ABRIL-METAS'!H21</f>
        <v>6666</v>
      </c>
      <c r="I21" s="21">
        <f t="shared" si="2"/>
        <v>188.19875776397515</v>
      </c>
      <c r="J21" s="20">
        <f>+'ENERO-MARZO METAS'!J21+'ABRIL-METAS'!J21</f>
        <v>843</v>
      </c>
      <c r="K21" s="22">
        <f t="shared" si="3"/>
        <v>23.800112930547712</v>
      </c>
      <c r="L21" s="20">
        <f>+'ENERO-MARZO METAS'!L21+'ABRIL-METAS'!L21</f>
        <v>843</v>
      </c>
      <c r="M21" s="23">
        <f t="shared" si="4"/>
        <v>23.800112930547712</v>
      </c>
      <c r="N21" s="20">
        <f>+'ENERO-MARZO METAS'!N21+'ABRIL-METAS'!N21</f>
        <v>1045</v>
      </c>
      <c r="O21" s="16">
        <f t="shared" si="5"/>
        <v>29.503105590062113</v>
      </c>
      <c r="P21" s="24">
        <v>2736</v>
      </c>
      <c r="Q21" s="20">
        <f>+'ENERO-MARZO METAS'!Q21+'ABRIL-METAS'!Q21</f>
        <v>728</v>
      </c>
      <c r="R21" s="21">
        <f t="shared" si="6"/>
        <v>26.608187134502923</v>
      </c>
      <c r="S21" s="20">
        <f>+'ENERO-MARZO METAS'!S21+'ABRIL-METAS'!S21</f>
        <v>731</v>
      </c>
      <c r="T21" s="22">
        <f t="shared" si="10"/>
        <v>26.71783625730994</v>
      </c>
      <c r="U21" s="20">
        <f>+'ENERO-MARZO METAS'!U21+'ABRIL-METAS'!U21</f>
        <v>787</v>
      </c>
      <c r="V21" s="21">
        <f t="shared" si="7"/>
        <v>28.764619883040936</v>
      </c>
      <c r="W21" s="20">
        <f>+'ENERO-MARZO METAS'!W21+'ABRIL-METAS'!W21</f>
        <v>769</v>
      </c>
      <c r="X21" s="16">
        <f t="shared" si="9"/>
        <v>28.10672514619883</v>
      </c>
      <c r="Y21" s="24">
        <v>3048</v>
      </c>
      <c r="Z21" s="20">
        <f>+'ENERO-MARZO METAS'!Z21+'ABRIL-METAS'!Z21</f>
        <v>749</v>
      </c>
      <c r="AA21" s="16">
        <f t="shared" si="8"/>
        <v>24.573490813648295</v>
      </c>
    </row>
    <row r="22" spans="1:27" ht="19.5" customHeight="1">
      <c r="A22" s="17">
        <v>14</v>
      </c>
      <c r="B22" s="18" t="s">
        <v>35</v>
      </c>
      <c r="C22" s="19">
        <v>1189</v>
      </c>
      <c r="D22" s="20">
        <f>+'ENERO-MARZO METAS'!D22+'ABRIL-METAS'!D22</f>
        <v>326</v>
      </c>
      <c r="E22" s="21">
        <f t="shared" si="0"/>
        <v>27.417998317914215</v>
      </c>
      <c r="F22" s="20">
        <f>+'ENERO-MARZO METAS'!F22+'ABRIL-METAS'!F22</f>
        <v>326</v>
      </c>
      <c r="G22" s="21">
        <f t="shared" si="1"/>
        <v>27.417998317914215</v>
      </c>
      <c r="H22" s="20">
        <f>+'ENERO-MARZO METAS'!H22+'ABRIL-METAS'!H22</f>
        <v>2260</v>
      </c>
      <c r="I22" s="21">
        <f t="shared" si="2"/>
        <v>190.07569386038688</v>
      </c>
      <c r="J22" s="20">
        <f>+'ENERO-MARZO METAS'!J22+'ABRIL-METAS'!J22</f>
        <v>256</v>
      </c>
      <c r="K22" s="22">
        <f t="shared" si="3"/>
        <v>21.530698065601346</v>
      </c>
      <c r="L22" s="20">
        <f>+'ENERO-MARZO METAS'!L22+'ABRIL-METAS'!L22</f>
        <v>326</v>
      </c>
      <c r="M22" s="23">
        <f t="shared" si="4"/>
        <v>27.417998317914215</v>
      </c>
      <c r="N22" s="20">
        <f>+'ENERO-MARZO METAS'!N22+'ABRIL-METAS'!N22</f>
        <v>349</v>
      </c>
      <c r="O22" s="16">
        <f t="shared" si="5"/>
        <v>29.352396972245586</v>
      </c>
      <c r="P22" s="24">
        <v>1086</v>
      </c>
      <c r="Q22" s="20">
        <f>+'ENERO-MARZO METAS'!Q22+'ABRIL-METAS'!Q22</f>
        <v>285</v>
      </c>
      <c r="R22" s="21">
        <f t="shared" si="6"/>
        <v>26.243093922651934</v>
      </c>
      <c r="S22" s="20">
        <f>+'ENERO-MARZO METAS'!S22+'ABRIL-METAS'!S22</f>
        <v>286</v>
      </c>
      <c r="T22" s="22">
        <f t="shared" si="10"/>
        <v>26.335174953959484</v>
      </c>
      <c r="U22" s="20">
        <f>+'ENERO-MARZO METAS'!U22+'ABRIL-METAS'!U22</f>
        <v>296</v>
      </c>
      <c r="V22" s="21">
        <f t="shared" si="7"/>
        <v>27.25598526703499</v>
      </c>
      <c r="W22" s="20">
        <f>+'ENERO-MARZO METAS'!W22+'ABRIL-METAS'!W22</f>
        <v>304</v>
      </c>
      <c r="X22" s="16">
        <f t="shared" si="9"/>
        <v>27.992633517495396</v>
      </c>
      <c r="Y22" s="24">
        <v>1169</v>
      </c>
      <c r="Z22" s="20">
        <f>+'ENERO-MARZO METAS'!Z22+'ABRIL-METAS'!Z22</f>
        <v>217</v>
      </c>
      <c r="AA22" s="16">
        <f t="shared" si="8"/>
        <v>18.562874251497007</v>
      </c>
    </row>
    <row r="23" spans="1:27" ht="19.5" customHeight="1">
      <c r="A23" s="17">
        <v>15</v>
      </c>
      <c r="B23" s="18" t="s">
        <v>36</v>
      </c>
      <c r="C23" s="19">
        <v>3100</v>
      </c>
      <c r="D23" s="20">
        <f>+'ENERO-MARZO METAS'!D23+'ABRIL-METAS'!D23</f>
        <v>1422</v>
      </c>
      <c r="E23" s="21">
        <f t="shared" si="0"/>
        <v>45.87096774193548</v>
      </c>
      <c r="F23" s="20">
        <f>+'ENERO-MARZO METAS'!F23+'ABRIL-METAS'!F23</f>
        <v>1422</v>
      </c>
      <c r="G23" s="21">
        <f t="shared" si="1"/>
        <v>45.87096774193548</v>
      </c>
      <c r="H23" s="20">
        <f>+'ENERO-MARZO METAS'!H23+'ABRIL-METAS'!H23</f>
        <v>21</v>
      </c>
      <c r="I23" s="21">
        <f t="shared" si="2"/>
        <v>0.6774193548387096</v>
      </c>
      <c r="J23" s="20">
        <f>+'ENERO-MARZO METAS'!J23+'ABRIL-METAS'!J23</f>
        <v>1422</v>
      </c>
      <c r="K23" s="22">
        <f t="shared" si="3"/>
        <v>45.87096774193548</v>
      </c>
      <c r="L23" s="20">
        <f>+'ENERO-MARZO METAS'!L23+'ABRIL-METAS'!L23</f>
        <v>1422</v>
      </c>
      <c r="M23" s="23">
        <f t="shared" si="4"/>
        <v>45.87096774193548</v>
      </c>
      <c r="N23" s="20">
        <f>+'ENERO-MARZO METAS'!N23+'ABRIL-METAS'!N23</f>
        <v>1355</v>
      </c>
      <c r="O23" s="16">
        <f t="shared" si="5"/>
        <v>43.70967741935484</v>
      </c>
      <c r="P23" s="24">
        <v>3100</v>
      </c>
      <c r="Q23" s="20">
        <f>+'ENERO-MARZO METAS'!Q23+'ABRIL-METAS'!Q23</f>
        <v>983</v>
      </c>
      <c r="R23" s="21">
        <f t="shared" si="6"/>
        <v>31.70967741935484</v>
      </c>
      <c r="S23" s="20">
        <f>+'ENERO-MARZO METAS'!S23+'ABRIL-METAS'!S23</f>
        <v>990</v>
      </c>
      <c r="T23" s="22">
        <f t="shared" si="10"/>
        <v>31.93548387096774</v>
      </c>
      <c r="U23" s="20">
        <f>+'ENERO-MARZO METAS'!U23+'ABRIL-METAS'!U23</f>
        <v>1031</v>
      </c>
      <c r="V23" s="21">
        <f t="shared" si="7"/>
        <v>33.25806451612903</v>
      </c>
      <c r="W23" s="20">
        <f>+'ENERO-MARZO METAS'!W23+'ABRIL-METAS'!W23</f>
        <v>1017</v>
      </c>
      <c r="X23" s="16">
        <f t="shared" si="9"/>
        <v>32.806451612903224</v>
      </c>
      <c r="Y23" s="24">
        <v>2800</v>
      </c>
      <c r="Z23" s="20">
        <f>+'ENERO-MARZO METAS'!Z23+'ABRIL-METAS'!Z23</f>
        <v>1144</v>
      </c>
      <c r="AA23" s="16">
        <f t="shared" si="8"/>
        <v>40.857142857142854</v>
      </c>
    </row>
    <row r="24" spans="1:27" ht="19.5" customHeight="1">
      <c r="A24" s="17">
        <v>16</v>
      </c>
      <c r="B24" s="18" t="s">
        <v>37</v>
      </c>
      <c r="C24" s="19">
        <v>5711</v>
      </c>
      <c r="D24" s="20">
        <f>+'ENERO-MARZO METAS'!D24+'ABRIL-METAS'!D24</f>
        <v>1970</v>
      </c>
      <c r="E24" s="21">
        <f t="shared" si="0"/>
        <v>34.494834529854664</v>
      </c>
      <c r="F24" s="20">
        <f>+'ENERO-MARZO METAS'!F24+'ABRIL-METAS'!F24</f>
        <v>1969</v>
      </c>
      <c r="G24" s="21">
        <f t="shared" si="1"/>
        <v>34.4773244615654</v>
      </c>
      <c r="H24" s="20">
        <f>+'ENERO-MARZO METAS'!H24+'ABRIL-METAS'!H24</f>
        <v>1562</v>
      </c>
      <c r="I24" s="21">
        <f t="shared" si="2"/>
        <v>27.350726667834003</v>
      </c>
      <c r="J24" s="20">
        <f>+'ENERO-MARZO METAS'!J24+'ABRIL-METAS'!J24</f>
        <v>1970</v>
      </c>
      <c r="K24" s="22">
        <f t="shared" si="3"/>
        <v>34.494834529854664</v>
      </c>
      <c r="L24" s="20">
        <f>+'ENERO-MARZO METAS'!L24+'ABRIL-METAS'!L24</f>
        <v>1969</v>
      </c>
      <c r="M24" s="23">
        <f t="shared" si="4"/>
        <v>34.4773244615654</v>
      </c>
      <c r="N24" s="20">
        <f>+'ENERO-MARZO METAS'!N24+'ABRIL-METAS'!N24</f>
        <v>2040</v>
      </c>
      <c r="O24" s="16">
        <f t="shared" si="5"/>
        <v>35.72053931010331</v>
      </c>
      <c r="P24" s="24">
        <v>5528</v>
      </c>
      <c r="Q24" s="20">
        <f>+'ENERO-MARZO METAS'!Q24+'ABRIL-METAS'!Q24</f>
        <v>1589</v>
      </c>
      <c r="R24" s="21">
        <f t="shared" si="6"/>
        <v>28.744573082489147</v>
      </c>
      <c r="S24" s="20">
        <f>+'ENERO-MARZO METAS'!S24+'ABRIL-METAS'!S24</f>
        <v>1604</v>
      </c>
      <c r="T24" s="22">
        <f t="shared" si="10"/>
        <v>29.015918958031836</v>
      </c>
      <c r="U24" s="20">
        <f>+'ENERO-MARZO METAS'!U24+'ABRIL-METAS'!U24</f>
        <v>1656</v>
      </c>
      <c r="V24" s="21">
        <f t="shared" si="7"/>
        <v>29.95658465991317</v>
      </c>
      <c r="W24" s="20">
        <f>+'ENERO-MARZO METAS'!W24+'ABRIL-METAS'!W24</f>
        <v>1656</v>
      </c>
      <c r="X24" s="16">
        <f t="shared" si="9"/>
        <v>29.95658465991317</v>
      </c>
      <c r="Y24" s="24">
        <v>5400</v>
      </c>
      <c r="Z24" s="20">
        <f>+'ENERO-MARZO METAS'!Z24+'ABRIL-METAS'!Z24</f>
        <v>1496</v>
      </c>
      <c r="AA24" s="16">
        <f t="shared" si="8"/>
        <v>27.703703703703702</v>
      </c>
    </row>
    <row r="25" spans="1:27" ht="19.5" customHeight="1">
      <c r="A25" s="17">
        <v>17</v>
      </c>
      <c r="B25" s="18" t="s">
        <v>38</v>
      </c>
      <c r="C25" s="19">
        <v>149</v>
      </c>
      <c r="D25" s="20">
        <f>+'ENERO-MARZO METAS'!D25+'ABRIL-METAS'!D25</f>
        <v>46</v>
      </c>
      <c r="E25" s="21">
        <f t="shared" si="0"/>
        <v>30.87248322147651</v>
      </c>
      <c r="F25" s="20">
        <f>+'ENERO-MARZO METAS'!F25+'ABRIL-METAS'!F25</f>
        <v>46</v>
      </c>
      <c r="G25" s="21">
        <f t="shared" si="1"/>
        <v>30.87248322147651</v>
      </c>
      <c r="H25" s="20">
        <f>+'ENERO-MARZO METAS'!H25+'ABRIL-METAS'!H25</f>
        <v>2</v>
      </c>
      <c r="I25" s="21">
        <f t="shared" si="2"/>
        <v>1.342281879194631</v>
      </c>
      <c r="J25" s="20">
        <f>+'ENERO-MARZO METAS'!J25+'ABRIL-METAS'!J25</f>
        <v>46</v>
      </c>
      <c r="K25" s="22">
        <f t="shared" si="3"/>
        <v>30.87248322147651</v>
      </c>
      <c r="L25" s="20">
        <f>+'ENERO-MARZO METAS'!L25+'ABRIL-METAS'!L25</f>
        <v>46</v>
      </c>
      <c r="M25" s="23">
        <f t="shared" si="4"/>
        <v>30.87248322147651</v>
      </c>
      <c r="N25" s="20">
        <f>+'ENERO-MARZO METAS'!N25+'ABRIL-METAS'!N25</f>
        <v>24</v>
      </c>
      <c r="O25" s="16">
        <f t="shared" si="5"/>
        <v>16.107382550335572</v>
      </c>
      <c r="P25" s="24">
        <v>172</v>
      </c>
      <c r="Q25" s="20">
        <f>+'ENERO-MARZO METAS'!Q25+'ABRIL-METAS'!Q25</f>
        <v>44</v>
      </c>
      <c r="R25" s="21">
        <f t="shared" si="6"/>
        <v>25.58139534883721</v>
      </c>
      <c r="S25" s="20">
        <f>+'ENERO-MARZO METAS'!S25+'ABRIL-METAS'!S25</f>
        <v>43</v>
      </c>
      <c r="T25" s="22">
        <f t="shared" si="10"/>
        <v>25</v>
      </c>
      <c r="U25" s="20">
        <f>+'ENERO-MARZO METAS'!U25+'ABRIL-METAS'!U25</f>
        <v>46</v>
      </c>
      <c r="V25" s="21">
        <f t="shared" si="7"/>
        <v>26.74418604651163</v>
      </c>
      <c r="W25" s="20">
        <f>+'ENERO-MARZO METAS'!W25+'ABRIL-METAS'!W25</f>
        <v>43</v>
      </c>
      <c r="X25" s="16">
        <f t="shared" si="9"/>
        <v>25</v>
      </c>
      <c r="Y25" s="24">
        <v>300</v>
      </c>
      <c r="Z25" s="20">
        <f>+'ENERO-MARZO METAS'!Z25+'ABRIL-METAS'!Z25</f>
        <v>56</v>
      </c>
      <c r="AA25" s="16">
        <f t="shared" si="8"/>
        <v>18.666666666666668</v>
      </c>
    </row>
    <row r="26" spans="1:27" ht="19.5" customHeight="1">
      <c r="A26" s="17">
        <v>18</v>
      </c>
      <c r="B26" s="18" t="s">
        <v>39</v>
      </c>
      <c r="C26" s="19">
        <v>7475</v>
      </c>
      <c r="D26" s="20">
        <f>+'ENERO-MARZO METAS'!D26+'ABRIL-METAS'!D26</f>
        <v>2393</v>
      </c>
      <c r="E26" s="21">
        <f t="shared" si="0"/>
        <v>32.013377926421406</v>
      </c>
      <c r="F26" s="20">
        <f>+'ENERO-MARZO METAS'!F26+'ABRIL-METAS'!F26</f>
        <v>2403</v>
      </c>
      <c r="G26" s="21">
        <f t="shared" si="1"/>
        <v>32.147157190635454</v>
      </c>
      <c r="H26" s="20">
        <f>+'ENERO-MARZO METAS'!H26+'ABRIL-METAS'!H26</f>
        <v>1407</v>
      </c>
      <c r="I26" s="21">
        <f t="shared" si="2"/>
        <v>18.82274247491639</v>
      </c>
      <c r="J26" s="20">
        <f>+'ENERO-MARZO METAS'!J26+'ABRIL-METAS'!J26</f>
        <v>2403</v>
      </c>
      <c r="K26" s="22">
        <f t="shared" si="3"/>
        <v>32.147157190635454</v>
      </c>
      <c r="L26" s="20">
        <f>+'ENERO-MARZO METAS'!L26+'ABRIL-METAS'!L26</f>
        <v>2403</v>
      </c>
      <c r="M26" s="23">
        <f t="shared" si="4"/>
        <v>32.147157190635454</v>
      </c>
      <c r="N26" s="20">
        <f>+'ENERO-MARZO METAS'!N26+'ABRIL-METAS'!N26</f>
        <v>2543</v>
      </c>
      <c r="O26" s="16">
        <f t="shared" si="5"/>
        <v>34.020066889632105</v>
      </c>
      <c r="P26" s="24">
        <v>7298</v>
      </c>
      <c r="Q26" s="20">
        <f>+'ENERO-MARZO METAS'!Q26+'ABRIL-METAS'!Q26</f>
        <v>1928</v>
      </c>
      <c r="R26" s="21">
        <f t="shared" si="6"/>
        <v>26.418196766237326</v>
      </c>
      <c r="S26" s="20">
        <f>+'ENERO-MARZO METAS'!S26+'ABRIL-METAS'!S26</f>
        <v>1931</v>
      </c>
      <c r="T26" s="22">
        <f t="shared" si="10"/>
        <v>26.459303918881886</v>
      </c>
      <c r="U26" s="20">
        <f>+'ENERO-MARZO METAS'!U26+'ABRIL-METAS'!U26</f>
        <v>2146</v>
      </c>
      <c r="V26" s="21">
        <f t="shared" si="7"/>
        <v>29.405316525075364</v>
      </c>
      <c r="W26" s="20">
        <f>+'ENERO-MARZO METAS'!W26+'ABRIL-METAS'!W26</f>
        <v>1987</v>
      </c>
      <c r="X26" s="16">
        <f t="shared" si="9"/>
        <v>27.226637434913673</v>
      </c>
      <c r="Y26" s="24">
        <v>7500</v>
      </c>
      <c r="Z26" s="20">
        <f>+'ENERO-MARZO METAS'!Z26+'ABRIL-METAS'!Z26</f>
        <v>1974</v>
      </c>
      <c r="AA26" s="16">
        <f t="shared" si="8"/>
        <v>26.32</v>
      </c>
    </row>
    <row r="27" spans="1:27" ht="19.5" customHeight="1">
      <c r="A27" s="17">
        <v>19</v>
      </c>
      <c r="B27" s="18" t="s">
        <v>40</v>
      </c>
      <c r="C27" s="19">
        <v>11352</v>
      </c>
      <c r="D27" s="20">
        <f>+'ENERO-MARZO METAS'!D27+'ABRIL-METAS'!D27</f>
        <v>4070</v>
      </c>
      <c r="E27" s="21">
        <f t="shared" si="0"/>
        <v>35.85271317829457</v>
      </c>
      <c r="F27" s="20">
        <f>+'ENERO-MARZO METAS'!F27+'ABRIL-METAS'!F27</f>
        <v>4067</v>
      </c>
      <c r="G27" s="21">
        <f t="shared" si="1"/>
        <v>35.826286116983795</v>
      </c>
      <c r="H27" s="20">
        <f>+'ENERO-MARZO METAS'!H27+'ABRIL-METAS'!H27</f>
        <v>2292</v>
      </c>
      <c r="I27" s="21">
        <f t="shared" si="2"/>
        <v>20.19027484143763</v>
      </c>
      <c r="J27" s="20">
        <f>+'ENERO-MARZO METAS'!J27+'ABRIL-METAS'!J27</f>
        <v>4069</v>
      </c>
      <c r="K27" s="22">
        <f t="shared" si="3"/>
        <v>35.843904157857644</v>
      </c>
      <c r="L27" s="20">
        <f>+'ENERO-MARZO METAS'!L27+'ABRIL-METAS'!L27</f>
        <v>4067</v>
      </c>
      <c r="M27" s="23">
        <f t="shared" si="4"/>
        <v>35.826286116983795</v>
      </c>
      <c r="N27" s="20">
        <f>+'ENERO-MARZO METAS'!N27+'ABRIL-METAS'!N27</f>
        <v>3918</v>
      </c>
      <c r="O27" s="16">
        <f t="shared" si="5"/>
        <v>34.51374207188161</v>
      </c>
      <c r="P27" s="24">
        <v>12001</v>
      </c>
      <c r="Q27" s="20">
        <f>+'ENERO-MARZO METAS'!Q27+'ABRIL-METAS'!Q27</f>
        <v>3311</v>
      </c>
      <c r="R27" s="21">
        <f t="shared" si="6"/>
        <v>27.58936755270394</v>
      </c>
      <c r="S27" s="20">
        <f>+'ENERO-MARZO METAS'!S27+'ABRIL-METAS'!S27</f>
        <v>3329</v>
      </c>
      <c r="T27" s="22">
        <f t="shared" si="10"/>
        <v>27.73935505374552</v>
      </c>
      <c r="U27" s="20">
        <f>+'ENERO-MARZO METAS'!U27+'ABRIL-METAS'!U27</f>
        <v>3736</v>
      </c>
      <c r="V27" s="21">
        <f t="shared" si="7"/>
        <v>31.13073910507458</v>
      </c>
      <c r="W27" s="20">
        <f>+'ENERO-MARZO METAS'!W27+'ABRIL-METAS'!W27</f>
        <v>3415</v>
      </c>
      <c r="X27" s="16">
        <f t="shared" si="9"/>
        <v>28.455962003166402</v>
      </c>
      <c r="Y27" s="24">
        <v>12500</v>
      </c>
      <c r="Z27" s="20">
        <f>+'ENERO-MARZO METAS'!Z27+'ABRIL-METAS'!Z27</f>
        <v>3376</v>
      </c>
      <c r="AA27" s="16">
        <f t="shared" si="8"/>
        <v>27.008</v>
      </c>
    </row>
    <row r="28" spans="1:27" ht="19.5" customHeight="1">
      <c r="A28" s="17">
        <v>20</v>
      </c>
      <c r="B28" s="18" t="s">
        <v>41</v>
      </c>
      <c r="C28" s="19">
        <v>57</v>
      </c>
      <c r="D28" s="25">
        <f>+'ENERO-MARZO METAS'!D28+'ABRIL-METAS'!D28</f>
        <v>9</v>
      </c>
      <c r="E28" s="21">
        <f t="shared" si="0"/>
        <v>15.789473684210526</v>
      </c>
      <c r="F28" s="25">
        <f>+'ENERO-MARZO METAS'!F28+'ABRIL-METAS'!F28</f>
        <v>9</v>
      </c>
      <c r="G28" s="21">
        <f t="shared" si="1"/>
        <v>15.789473684210526</v>
      </c>
      <c r="H28" s="25">
        <f>+'ENERO-MARZO METAS'!H28+'ABRIL-METAS'!H28</f>
        <v>0</v>
      </c>
      <c r="I28" s="21">
        <f t="shared" si="2"/>
        <v>0</v>
      </c>
      <c r="J28" s="25">
        <f>+'ENERO-MARZO METAS'!J28+'ABRIL-METAS'!J28</f>
        <v>9</v>
      </c>
      <c r="K28" s="22">
        <f t="shared" si="3"/>
        <v>15.789473684210526</v>
      </c>
      <c r="L28" s="25">
        <f>+'ENERO-MARZO METAS'!L28+'ABRIL-METAS'!L28</f>
        <v>9</v>
      </c>
      <c r="M28" s="23">
        <f t="shared" si="4"/>
        <v>15.789473684210526</v>
      </c>
      <c r="N28" s="25">
        <f>+'ENERO-MARZO METAS'!N28+'ABRIL-METAS'!N28</f>
        <v>10</v>
      </c>
      <c r="O28" s="16">
        <f t="shared" si="5"/>
        <v>17.54385964912281</v>
      </c>
      <c r="P28" s="24">
        <v>65</v>
      </c>
      <c r="Q28" s="25">
        <f>+'ENERO-MARZO METAS'!Q28+'ABRIL-METAS'!Q28</f>
        <v>17</v>
      </c>
      <c r="R28" s="21">
        <f t="shared" si="6"/>
        <v>26.153846153846153</v>
      </c>
      <c r="S28" s="25">
        <f>+'ENERO-MARZO METAS'!S28+'ABRIL-METAS'!S28</f>
        <v>16</v>
      </c>
      <c r="T28" s="22">
        <f t="shared" si="10"/>
        <v>24.615384615384617</v>
      </c>
      <c r="U28" s="25">
        <f>+'ENERO-MARZO METAS'!U28+'ABRIL-METAS'!U28</f>
        <v>18</v>
      </c>
      <c r="V28" s="21">
        <f t="shared" si="7"/>
        <v>27.692307692307693</v>
      </c>
      <c r="W28" s="25">
        <f>+'ENERO-MARZO METAS'!W28+'ABRIL-METAS'!W28</f>
        <v>18</v>
      </c>
      <c r="X28" s="26">
        <f t="shared" si="9"/>
        <v>27.692307692307693</v>
      </c>
      <c r="Y28" s="24">
        <v>100</v>
      </c>
      <c r="Z28" s="25">
        <f>+'ENERO-MARZO METAS'!Z28+'ABRIL-METAS'!Z28</f>
        <v>7</v>
      </c>
      <c r="AA28" s="16">
        <f t="shared" si="8"/>
        <v>7</v>
      </c>
    </row>
    <row r="29" spans="1:27" s="29" customFormat="1" ht="19.5" customHeight="1">
      <c r="A29" s="75"/>
      <c r="B29" s="76" t="s">
        <v>42</v>
      </c>
      <c r="C29" s="77">
        <f>SUM(C9:C28)</f>
        <v>121477</v>
      </c>
      <c r="D29" s="78">
        <f>SUM(D9:D28)</f>
        <v>41016</v>
      </c>
      <c r="E29" s="79">
        <f t="shared" si="0"/>
        <v>33.76441630926019</v>
      </c>
      <c r="F29" s="80">
        <f>SUM(F9:F28)</f>
        <v>40976</v>
      </c>
      <c r="G29" s="79">
        <f t="shared" si="1"/>
        <v>33.731488265268325</v>
      </c>
      <c r="H29" s="80">
        <f>SUM(H9:H28)</f>
        <v>37490</v>
      </c>
      <c r="I29" s="79">
        <f t="shared" si="2"/>
        <v>30.861809231377134</v>
      </c>
      <c r="J29" s="80">
        <f>SUM(J9:J28)</f>
        <v>40875</v>
      </c>
      <c r="K29" s="79">
        <f t="shared" si="3"/>
        <v>33.64834495418886</v>
      </c>
      <c r="L29" s="80">
        <f>SUM(L9:L28)</f>
        <v>40976</v>
      </c>
      <c r="M29" s="79">
        <f t="shared" si="4"/>
        <v>33.731488265268325</v>
      </c>
      <c r="N29" s="80">
        <f>SUM(N9:N28)</f>
        <v>41400</v>
      </c>
      <c r="O29" s="79">
        <f t="shared" si="5"/>
        <v>34.08052553158211</v>
      </c>
      <c r="P29" s="81">
        <f>SUM(P9:P28)</f>
        <v>120626</v>
      </c>
      <c r="Q29" s="78">
        <f>SUM(Q9:Q28)</f>
        <v>34386</v>
      </c>
      <c r="R29" s="79">
        <f t="shared" si="6"/>
        <v>28.50629217581616</v>
      </c>
      <c r="S29" s="78">
        <f>SUM(S9:S28)</f>
        <v>34401</v>
      </c>
      <c r="T29" s="79">
        <f>+S29*100/P29</f>
        <v>28.51872730588762</v>
      </c>
      <c r="U29" s="78">
        <f>SUM(U9:U28)</f>
        <v>37142</v>
      </c>
      <c r="V29" s="79">
        <f t="shared" si="7"/>
        <v>30.791040074279177</v>
      </c>
      <c r="W29" s="77">
        <f>SUM(W9:W28)</f>
        <v>35671</v>
      </c>
      <c r="X29" s="82">
        <f>+W29*100/P29</f>
        <v>29.571568318604612</v>
      </c>
      <c r="Y29" s="81">
        <f>SUM(Y9:Y28)</f>
        <v>118833</v>
      </c>
      <c r="Z29" s="78">
        <f>SUM(Z9:Z28)</f>
        <v>33670</v>
      </c>
      <c r="AA29" s="79">
        <f t="shared" si="8"/>
        <v>28.333880319439885</v>
      </c>
    </row>
    <row r="30" ht="16.5" customHeight="1">
      <c r="A30" s="30" t="s">
        <v>43</v>
      </c>
    </row>
    <row r="31" ht="16.5" customHeight="1">
      <c r="A31" s="30" t="s">
        <v>44</v>
      </c>
    </row>
    <row r="32" spans="1:26" s="42" customFormat="1" ht="16.5" customHeight="1" hidden="1">
      <c r="A32" s="31"/>
      <c r="D32" s="43">
        <f>+'[1] POS TRAZADORES POR IPS'!$R$274+'[1] POS TRAZADORES POR IPS'!$AW$274+'[1] NO POS POR IPS'!$F$274+'[1] NO POS POR IPS'!$K$274</f>
        <v>8864</v>
      </c>
      <c r="F32" s="44">
        <f>+'[1] POS TRAZADORES POR IPS'!$BV$274+'[1] NO POS POR IPS'!$F$274+'[1] NO POS POR IPS'!$K$274</f>
        <v>8863</v>
      </c>
      <c r="H32" s="44">
        <f>+'[1] POS TRAZADORES POR IPS'!$K$274</f>
        <v>9409</v>
      </c>
      <c r="J32" s="44">
        <f>+'[1] POS TRAZADORES POR IPS'!$BV$274+'[1] POS  OTRAS POR IPS'!$AA$274+'[1] NO POS POR IPS'!$K$274</f>
        <v>8847</v>
      </c>
      <c r="L32" s="44">
        <f>+'[1] POS TRAZADORES POR IPS'!$BV$274+'[1] NO POS POR IPS'!$F$274+'[1] NO POS POR IPS'!$K$274</f>
        <v>8863</v>
      </c>
      <c r="N32" s="44">
        <f>+'[1] POS TRAZADORES POR IPS'!$CB$274+'[1] POS TRAZADORES POR IPS'!$CD$274+'[1] POS TRAZADORES POR IPS'!$CG$274+'[1] POS TRAZADORES POR IPS'!$CJ$274+'[1] POS TRAZADORES POR IPS'!$CM$274+'[1] NO POS POR IPS'!$GO$274+'[1] NO POS POR IPS'!$GR$274+'[1] NO POS POR IPS'!$GU$274+'[1] NO POS POR IPS'!$GX$274</f>
        <v>9717</v>
      </c>
      <c r="Q32" s="44">
        <f>+'[1] POS TRAZADORES POR IPS'!$CX$274+'[1] NO POS POR IPS'!$DA$274</f>
        <v>9936</v>
      </c>
      <c r="S32" s="44">
        <f>+'[1] POS TRAZADORES POR IPS'!$CT$274+'[1] NO POS POR IPS'!$GE$274</f>
        <v>10117</v>
      </c>
      <c r="U32" s="44">
        <f>+'[1] POS TRAZADORES POR IPS'!$DO$274+'[1] NO POS POR IPS'!$DR$274</f>
        <v>11266</v>
      </c>
      <c r="W32" s="44">
        <f>+'[1] POS TRAZADORES POR IPS'!$EG$274+'[1] NO POS POR IPS'!$CH$274</f>
        <v>10349</v>
      </c>
      <c r="Z32" s="44">
        <f>+'[1] POS TRAZADORES POR IPS'!$DB$274+'[1] NO POS POR IPS'!$DE$274</f>
        <v>11259</v>
      </c>
    </row>
    <row r="33" spans="1:26" s="64" customFormat="1" ht="16.5" customHeight="1" hidden="1">
      <c r="A33" s="63"/>
      <c r="D33" s="64">
        <f>+'[2] POS TRAZADORES POR IPS'!$R$274+'[2] POS TRAZADORES POR IPS'!$AW$274+'[2] NO POS POR IPS'!$F$274+'[2] NO POS POR IPS'!$K$274</f>
        <v>9501</v>
      </c>
      <c r="F33" s="64">
        <f>+'[2] POS TRAZADORES POR IPS'!$BV$274+'[2] NO POS POR IPS'!$F$274+'[2] NO POS POR IPS'!$K$274</f>
        <v>9463</v>
      </c>
      <c r="H33" s="64">
        <f>+'[2] POS TRAZADORES POR IPS'!$K$274</f>
        <v>9660</v>
      </c>
      <c r="J33" s="64">
        <f>+'[2] POS TRAZADORES POR IPS'!$BV$274+'[2] POS  OTRAS POR IPS'!$AA$274+'[2] NO POS POR IPS'!$K$274+'[2] NO POS POR IPS'!$CQ$274</f>
        <v>9452</v>
      </c>
      <c r="L33" s="64">
        <f>+'[2] POS TRAZADORES POR IPS'!$BV$274+'[2] NO POS POR IPS'!$F$274+'[2] NO POS POR IPS'!$K$274</f>
        <v>9463</v>
      </c>
      <c r="N33" s="64">
        <f>+'[2] POS TRAZADORES POR IPS'!$CA$274+'[2] POS TRAZADORES POR IPS'!$CC$274+'[2] POS TRAZADORES POR IPS'!$CE$274+'[2] POS TRAZADORES POR IPS'!$CH$274+'[2] POS TRAZADORES POR IPS'!$CK$274+'[2] POS TRAZADORES POR IPS'!$CN$274+'[2] NO POS POR IPS'!$GP$274+'[2] NO POS POR IPS'!$GS$274+'[2] NO POS POR IPS'!$GV$274+'[2] NO POS POR IPS'!$GY$274</f>
        <v>10595</v>
      </c>
      <c r="Q33" s="64">
        <f>+'[2] POS TRAZADORES POR IPS'!$CY$274+'[2] NO POS POR IPS'!$DA$274</f>
        <v>9717</v>
      </c>
      <c r="S33" s="64">
        <f>+'[2] POS TRAZADORES POR IPS'!$CU$274+'[2] NO POS POR IPS'!$GE$274</f>
        <v>9748</v>
      </c>
      <c r="U33" s="64">
        <f>+'[2] NO POS POR IPS'!$DR$274+'[2] POS TRAZADORES POR IPS'!$DP$274</f>
        <v>11022</v>
      </c>
      <c r="W33" s="64">
        <f>+'[2] POS TRAZADORES POR IPS'!$EH$274+'[2] NO POS POR IPS'!$CH$274</f>
        <v>10067</v>
      </c>
      <c r="Z33" s="64">
        <f>+'[2] POS TRAZADORES POR IPS'!$DC$274+'[2] NO POS POR IPS'!$DE$274</f>
        <v>11732</v>
      </c>
    </row>
    <row r="34" spans="1:26" ht="16.5" customHeight="1">
      <c r="A34" s="31" t="s">
        <v>87</v>
      </c>
      <c r="Z34" s="45"/>
    </row>
  </sheetData>
  <sheetProtection/>
  <mergeCells count="18">
    <mergeCell ref="Y6:Y8"/>
    <mergeCell ref="W7:X7"/>
    <mergeCell ref="U7:V7"/>
    <mergeCell ref="A6:B8"/>
    <mergeCell ref="C6:C8"/>
    <mergeCell ref="D6:O6"/>
    <mergeCell ref="P6:P8"/>
    <mergeCell ref="Q6:X6"/>
    <mergeCell ref="Z7:AA7"/>
    <mergeCell ref="Z6:AA6"/>
    <mergeCell ref="D7:E7"/>
    <mergeCell ref="F7:G7"/>
    <mergeCell ref="H7:I7"/>
    <mergeCell ref="J7:K7"/>
    <mergeCell ref="L7:M7"/>
    <mergeCell ref="N7:O7"/>
    <mergeCell ref="Q7:R7"/>
    <mergeCell ref="S7:T7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G24"/>
  <sheetViews>
    <sheetView showGridLines="0" zoomScalePageLayoutView="0" workbookViewId="0" topLeftCell="A1">
      <selection activeCell="I22" sqref="I22"/>
    </sheetView>
  </sheetViews>
  <sheetFormatPr defaultColWidth="14.57421875" defaultRowHeight="24.75" customHeight="1"/>
  <cols>
    <col min="1" max="1" width="21.140625" style="48" customWidth="1"/>
    <col min="2" max="2" width="12.421875" style="48" customWidth="1"/>
    <col min="3" max="3" width="10.00390625" style="48" customWidth="1"/>
    <col min="4" max="4" width="12.421875" style="48" customWidth="1"/>
    <col min="5" max="5" width="10.00390625" style="48" customWidth="1"/>
    <col min="6" max="16384" width="14.57421875" style="48" customWidth="1"/>
  </cols>
  <sheetData>
    <row r="1" spans="1:5" ht="18" customHeight="1">
      <c r="A1" s="46" t="s">
        <v>0</v>
      </c>
      <c r="B1" s="47"/>
      <c r="C1" s="47"/>
      <c r="D1" s="47"/>
      <c r="E1" s="47"/>
    </row>
    <row r="2" spans="1:5" ht="18" customHeight="1">
      <c r="A2" s="49" t="s">
        <v>1</v>
      </c>
      <c r="B2" s="47"/>
      <c r="C2" s="47"/>
      <c r="D2" s="47"/>
      <c r="E2" s="47"/>
    </row>
    <row r="3" spans="1:5" ht="15.75" customHeight="1">
      <c r="A3" s="49" t="s">
        <v>45</v>
      </c>
      <c r="B3" s="50"/>
      <c r="C3" s="50"/>
      <c r="D3" s="50"/>
      <c r="E3" s="50"/>
    </row>
    <row r="4" spans="1:5" ht="15.75" customHeight="1">
      <c r="A4" s="49" t="s">
        <v>93</v>
      </c>
      <c r="B4" s="50"/>
      <c r="C4" s="50"/>
      <c r="D4" s="50"/>
      <c r="E4" s="50"/>
    </row>
    <row r="6" spans="1:5" s="51" customFormat="1" ht="18" customHeight="1">
      <c r="A6" s="92" t="s">
        <v>47</v>
      </c>
      <c r="B6" s="94">
        <v>2012</v>
      </c>
      <c r="C6" s="120"/>
      <c r="D6" s="121">
        <v>2013</v>
      </c>
      <c r="E6" s="120"/>
    </row>
    <row r="7" spans="1:5" s="51" customFormat="1" ht="24.75" customHeight="1">
      <c r="A7" s="93"/>
      <c r="B7" s="83" t="s">
        <v>48</v>
      </c>
      <c r="C7" s="84" t="s">
        <v>21</v>
      </c>
      <c r="D7" s="83" t="s">
        <v>48</v>
      </c>
      <c r="E7" s="84" t="s">
        <v>21</v>
      </c>
    </row>
    <row r="8" spans="1:7" ht="24.75" customHeight="1">
      <c r="A8" s="85" t="s">
        <v>49</v>
      </c>
      <c r="B8" s="52">
        <v>35603</v>
      </c>
      <c r="C8" s="53">
        <v>29.55047226971664</v>
      </c>
      <c r="D8" s="52">
        <f>+'ENERO-ABRIL-POB DANE'!D29</f>
        <v>41016</v>
      </c>
      <c r="E8" s="53">
        <f>+'ENERO-ABRIL-POB DANE'!E29</f>
        <v>33.76441630926019</v>
      </c>
      <c r="F8" s="54"/>
      <c r="G8" s="54"/>
    </row>
    <row r="9" spans="1:7" ht="24.75" customHeight="1">
      <c r="A9" s="85" t="s">
        <v>50</v>
      </c>
      <c r="B9" s="52">
        <v>35597</v>
      </c>
      <c r="C9" s="53">
        <v>29.545492272704635</v>
      </c>
      <c r="D9" s="52">
        <f>+'ENERO-ABRIL-POB DANE'!F29</f>
        <v>40976</v>
      </c>
      <c r="E9" s="53">
        <f>+'ENERO-ABRIL-POB DANE'!G29</f>
        <v>33.731488265268325</v>
      </c>
      <c r="F9" s="54"/>
      <c r="G9" s="56"/>
    </row>
    <row r="10" spans="1:7" ht="24.75" customHeight="1">
      <c r="A10" s="85" t="s">
        <v>51</v>
      </c>
      <c r="B10" s="52">
        <v>37271</v>
      </c>
      <c r="C10" s="53">
        <v>30.93491143905314</v>
      </c>
      <c r="D10" s="52">
        <f>+'ENERO-ABRIL-POB DANE'!H29</f>
        <v>37490</v>
      </c>
      <c r="E10" s="53">
        <f>+'ENERO-ABRIL-POB DANE'!I29</f>
        <v>30.861809231377134</v>
      </c>
      <c r="F10" s="54"/>
      <c r="G10" s="56"/>
    </row>
    <row r="11" spans="1:7" ht="24.75" customHeight="1">
      <c r="A11" s="85" t="s">
        <v>52</v>
      </c>
      <c r="B11" s="52">
        <v>35552</v>
      </c>
      <c r="C11" s="53">
        <v>29.508142295114624</v>
      </c>
      <c r="D11" s="52">
        <f>+'ENERO-ABRIL-POB DANE'!J29</f>
        <v>40875</v>
      </c>
      <c r="E11" s="53">
        <f>+'ENERO-ABRIL-POB DANE'!K29</f>
        <v>33.64834495418886</v>
      </c>
      <c r="F11" s="54"/>
      <c r="G11" s="56"/>
    </row>
    <row r="12" spans="1:7" ht="24.75" customHeight="1">
      <c r="A12" s="85" t="s">
        <v>14</v>
      </c>
      <c r="B12" s="52">
        <v>35597</v>
      </c>
      <c r="C12" s="53">
        <v>29.545492272704635</v>
      </c>
      <c r="D12" s="52">
        <f>+'ENERO-ABRIL-POB DANE'!L29</f>
        <v>40976</v>
      </c>
      <c r="E12" s="53">
        <f>+'ENERO-ABRIL-POB DANE'!M29</f>
        <v>33.731488265268325</v>
      </c>
      <c r="F12" s="54"/>
      <c r="G12" s="56"/>
    </row>
    <row r="13" spans="1:7" ht="24.75" customHeight="1">
      <c r="A13" s="85" t="s">
        <v>15</v>
      </c>
      <c r="B13" s="52">
        <v>35157</v>
      </c>
      <c r="C13" s="53">
        <v>29.180292491824506</v>
      </c>
      <c r="D13" s="52">
        <f>+'ENERO-ABRIL-POB DANE'!N29</f>
        <v>41400</v>
      </c>
      <c r="E13" s="53">
        <f>+'ENERO-ABRIL-POB DANE'!O29</f>
        <v>34.08052553158211</v>
      </c>
      <c r="F13" s="54"/>
      <c r="G13" s="56"/>
    </row>
    <row r="14" spans="1:7" ht="24.75" customHeight="1">
      <c r="A14" s="85" t="s">
        <v>53</v>
      </c>
      <c r="B14" s="52">
        <v>35702</v>
      </c>
      <c r="C14" s="53">
        <v>29.735807569296377</v>
      </c>
      <c r="D14" s="52">
        <f>+'ENERO-ABRIL-POB DANE'!Q29</f>
        <v>34386</v>
      </c>
      <c r="E14" s="53">
        <f>+'ENERO-ABRIL-POB DANE'!R29</f>
        <v>28.50629217581616</v>
      </c>
      <c r="F14" s="54"/>
      <c r="G14" s="56"/>
    </row>
    <row r="15" spans="1:7" ht="24.75" customHeight="1">
      <c r="A15" s="85" t="s">
        <v>17</v>
      </c>
      <c r="B15" s="52">
        <v>36278</v>
      </c>
      <c r="C15" s="53">
        <v>30.21555170575693</v>
      </c>
      <c r="D15" s="52">
        <f>+'ENERO-ABRIL-POB DANE'!S29</f>
        <v>34401</v>
      </c>
      <c r="E15" s="53">
        <f>+'ENERO-ABRIL-POB DANE'!T29</f>
        <v>28.51872730588762</v>
      </c>
      <c r="F15" s="54"/>
      <c r="G15" s="56"/>
    </row>
    <row r="16" spans="1:7" ht="24.75" customHeight="1">
      <c r="A16" s="85" t="s">
        <v>18</v>
      </c>
      <c r="B16" s="52">
        <v>34720</v>
      </c>
      <c r="C16" s="53">
        <v>28.917910447761194</v>
      </c>
      <c r="D16" s="52">
        <f>+'ENERO-ABRIL-POB DANE'!U29</f>
        <v>37142</v>
      </c>
      <c r="E16" s="53">
        <f>+'ENERO-ABRIL-POB DANE'!V29</f>
        <v>30.791040074279177</v>
      </c>
      <c r="F16" s="54"/>
      <c r="G16" s="56"/>
    </row>
    <row r="17" spans="1:7" ht="24.75" customHeight="1">
      <c r="A17" s="85" t="s">
        <v>19</v>
      </c>
      <c r="B17" s="52">
        <v>37110</v>
      </c>
      <c r="C17" s="53">
        <v>30.908515458422176</v>
      </c>
      <c r="D17" s="52">
        <f>+'ENERO-ABRIL-POB DANE'!W29</f>
        <v>35671</v>
      </c>
      <c r="E17" s="53">
        <f>+'ENERO-ABRIL-POB DANE'!X29</f>
        <v>29.571568318604612</v>
      </c>
      <c r="F17" s="54"/>
      <c r="G17" s="56"/>
    </row>
    <row r="18" spans="1:7" ht="24.75" customHeight="1">
      <c r="A18" s="85" t="s">
        <v>54</v>
      </c>
      <c r="B18" s="52">
        <v>34673</v>
      </c>
      <c r="C18" s="53">
        <v>29.17792195770535</v>
      </c>
      <c r="D18" s="52">
        <f>+'ENERO-ABRIL-POB DANE'!Z29</f>
        <v>33670</v>
      </c>
      <c r="E18" s="53">
        <f>+'ENERO-ABRIL-POB DANE'!AA29</f>
        <v>28.358460372273225</v>
      </c>
      <c r="F18" s="54"/>
      <c r="G18" s="56"/>
    </row>
    <row r="19" ht="15" customHeight="1">
      <c r="A19" s="57" t="s">
        <v>55</v>
      </c>
    </row>
    <row r="20" spans="1:6" ht="12" customHeight="1">
      <c r="A20" s="31" t="s">
        <v>87</v>
      </c>
      <c r="B20" s="59"/>
      <c r="C20" s="59"/>
      <c r="D20" s="59"/>
      <c r="E20" s="59"/>
      <c r="F20" s="60"/>
    </row>
    <row r="21" ht="14.25" customHeight="1">
      <c r="A21" s="61"/>
    </row>
    <row r="22" ht="14.25" customHeight="1">
      <c r="A22" s="61"/>
    </row>
    <row r="23" ht="14.25" customHeight="1">
      <c r="A23" s="61"/>
    </row>
    <row r="24" ht="14.25" customHeight="1">
      <c r="A24" s="61"/>
    </row>
  </sheetData>
  <sheetProtection/>
  <mergeCells count="3">
    <mergeCell ref="A6:A7"/>
    <mergeCell ref="B6:C6"/>
    <mergeCell ref="D6:E6"/>
  </mergeCells>
  <printOptions horizontalCentered="1" verticalCentered="1"/>
  <pageMargins left="0.75" right="0.75" top="1" bottom="1" header="0" footer="0"/>
  <pageSetup horizontalDpi="300" verticalDpi="300" orientation="portrait" scale="10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23"/>
  <sheetViews>
    <sheetView showGridLines="0" zoomScalePageLayoutView="0" workbookViewId="0" topLeftCell="A1">
      <selection activeCell="I22" sqref="I22"/>
    </sheetView>
  </sheetViews>
  <sheetFormatPr defaultColWidth="14.57421875" defaultRowHeight="24.75" customHeight="1"/>
  <cols>
    <col min="1" max="1" width="21.140625" style="48" customWidth="1"/>
    <col min="2" max="2" width="12.421875" style="48" customWidth="1"/>
    <col min="3" max="3" width="8.7109375" style="48" customWidth="1"/>
    <col min="4" max="4" width="11.28125" style="48" customWidth="1"/>
    <col min="5" max="5" width="10.00390625" style="48" customWidth="1"/>
    <col min="6" max="16384" width="14.57421875" style="48" customWidth="1"/>
  </cols>
  <sheetData>
    <row r="1" spans="1:5" ht="18.75" customHeight="1">
      <c r="A1" s="46" t="s">
        <v>0</v>
      </c>
      <c r="B1" s="47"/>
      <c r="C1" s="47"/>
      <c r="D1" s="47"/>
      <c r="E1" s="47"/>
    </row>
    <row r="2" spans="1:5" ht="18.75" customHeight="1">
      <c r="A2" s="49" t="s">
        <v>1</v>
      </c>
      <c r="B2" s="47"/>
      <c r="C2" s="47"/>
      <c r="D2" s="47"/>
      <c r="E2" s="47"/>
    </row>
    <row r="3" spans="1:5" ht="18.75" customHeight="1">
      <c r="A3" s="49" t="s">
        <v>56</v>
      </c>
      <c r="B3" s="50"/>
      <c r="C3" s="50"/>
      <c r="D3" s="50"/>
      <c r="E3" s="50"/>
    </row>
    <row r="4" spans="1:5" ht="18.75" customHeight="1">
      <c r="A4" s="62" t="s">
        <v>94</v>
      </c>
      <c r="B4" s="50"/>
      <c r="C4" s="50"/>
      <c r="D4" s="50"/>
      <c r="E4" s="50"/>
    </row>
    <row r="5" ht="18.75" customHeight="1"/>
    <row r="6" spans="1:5" s="51" customFormat="1" ht="31.5" customHeight="1">
      <c r="A6" s="86" t="s">
        <v>47</v>
      </c>
      <c r="B6" s="87" t="s">
        <v>48</v>
      </c>
      <c r="C6" s="87" t="s">
        <v>21</v>
      </c>
      <c r="D6" s="86" t="s">
        <v>57</v>
      </c>
      <c r="E6" s="87" t="s">
        <v>21</v>
      </c>
    </row>
    <row r="7" spans="1:10" ht="24.75" customHeight="1">
      <c r="A7" s="85" t="s">
        <v>49</v>
      </c>
      <c r="B7" s="52">
        <f>+'COMP-ENERO ABRIL BOGOTA'!D8</f>
        <v>41016</v>
      </c>
      <c r="C7" s="53">
        <f>+'COMP-ENERO ABRIL BOGOTA'!E8</f>
        <v>33.76441630926019</v>
      </c>
      <c r="D7" s="53">
        <f>8.3*4</f>
        <v>33.2</v>
      </c>
      <c r="E7" s="53">
        <f>+D7-C7</f>
        <v>-0.5644163092601886</v>
      </c>
      <c r="F7" s="54"/>
      <c r="G7" s="54"/>
      <c r="H7" s="56"/>
      <c r="I7" s="56"/>
      <c r="J7" s="56"/>
    </row>
    <row r="8" spans="1:10" ht="24.75" customHeight="1">
      <c r="A8" s="85" t="s">
        <v>50</v>
      </c>
      <c r="B8" s="52">
        <f>+'COMP-ENERO ABRIL BOGOTA'!D9</f>
        <v>40976</v>
      </c>
      <c r="C8" s="53">
        <f>+'COMP-ENERO ABRIL BOGOTA'!E9</f>
        <v>33.731488265268325</v>
      </c>
      <c r="D8" s="53">
        <f aca="true" t="shared" si="0" ref="D8:D17">8.3*4</f>
        <v>33.2</v>
      </c>
      <c r="E8" s="53">
        <f aca="true" t="shared" si="1" ref="E8:E17">+D8-C8</f>
        <v>-0.5314882652683224</v>
      </c>
      <c r="F8" s="54"/>
      <c r="G8" s="56"/>
      <c r="H8" s="56"/>
      <c r="I8" s="56"/>
      <c r="J8" s="56"/>
    </row>
    <row r="9" spans="1:10" ht="24.75" customHeight="1">
      <c r="A9" s="85" t="s">
        <v>51</v>
      </c>
      <c r="B9" s="52">
        <f>+'COMP-ENERO ABRIL BOGOTA'!D10</f>
        <v>37490</v>
      </c>
      <c r="C9" s="53">
        <f>+'COMP-ENERO ABRIL BOGOTA'!E10</f>
        <v>30.861809231377134</v>
      </c>
      <c r="D9" s="53">
        <f t="shared" si="0"/>
        <v>33.2</v>
      </c>
      <c r="E9" s="53">
        <f t="shared" si="1"/>
        <v>2.3381907686228693</v>
      </c>
      <c r="F9" s="54"/>
      <c r="G9" s="56"/>
      <c r="H9" s="56"/>
      <c r="I9" s="56"/>
      <c r="J9" s="56"/>
    </row>
    <row r="10" spans="1:10" ht="24.75" customHeight="1">
      <c r="A10" s="85" t="s">
        <v>52</v>
      </c>
      <c r="B10" s="52">
        <f>+'COMP-ENERO ABRIL BOGOTA'!D11</f>
        <v>40875</v>
      </c>
      <c r="C10" s="53">
        <f>+'COMP-ENERO ABRIL BOGOTA'!E11</f>
        <v>33.64834495418886</v>
      </c>
      <c r="D10" s="53">
        <f t="shared" si="0"/>
        <v>33.2</v>
      </c>
      <c r="E10" s="53">
        <f t="shared" si="1"/>
        <v>-0.44834495418885467</v>
      </c>
      <c r="F10" s="54"/>
      <c r="G10" s="56"/>
      <c r="H10" s="56"/>
      <c r="I10" s="56"/>
      <c r="J10" s="56"/>
    </row>
    <row r="11" spans="1:10" ht="24.75" customHeight="1">
      <c r="A11" s="85" t="s">
        <v>14</v>
      </c>
      <c r="B11" s="52">
        <f>+'COMP-ENERO ABRIL BOGOTA'!D12</f>
        <v>40976</v>
      </c>
      <c r="C11" s="53">
        <f>+'COMP-ENERO ABRIL BOGOTA'!E12</f>
        <v>33.731488265268325</v>
      </c>
      <c r="D11" s="53">
        <f t="shared" si="0"/>
        <v>33.2</v>
      </c>
      <c r="E11" s="53">
        <f t="shared" si="1"/>
        <v>-0.5314882652683224</v>
      </c>
      <c r="F11" s="54"/>
      <c r="G11" s="56"/>
      <c r="H11" s="56"/>
      <c r="I11" s="56"/>
      <c r="J11" s="56"/>
    </row>
    <row r="12" spans="1:10" ht="24.75" customHeight="1">
      <c r="A12" s="85" t="s">
        <v>15</v>
      </c>
      <c r="B12" s="52">
        <f>+'COMP-ENERO ABRIL BOGOTA'!D13</f>
        <v>41400</v>
      </c>
      <c r="C12" s="53">
        <f>+'COMP-ENERO ABRIL BOGOTA'!E13</f>
        <v>34.08052553158211</v>
      </c>
      <c r="D12" s="53">
        <f t="shared" si="0"/>
        <v>33.2</v>
      </c>
      <c r="E12" s="53">
        <f t="shared" si="1"/>
        <v>-0.8805255315821086</v>
      </c>
      <c r="F12" s="54"/>
      <c r="G12" s="56"/>
      <c r="H12" s="56"/>
      <c r="I12" s="56"/>
      <c r="J12" s="56"/>
    </row>
    <row r="13" spans="1:10" ht="24.75" customHeight="1">
      <c r="A13" s="85" t="s">
        <v>53</v>
      </c>
      <c r="B13" s="52">
        <f>+'COMP-ENERO ABRIL BOGOTA'!D14</f>
        <v>34386</v>
      </c>
      <c r="C13" s="53">
        <f>+'COMP-ENERO ABRIL BOGOTA'!E14</f>
        <v>28.50629217581616</v>
      </c>
      <c r="D13" s="53">
        <f t="shared" si="0"/>
        <v>33.2</v>
      </c>
      <c r="E13" s="53">
        <f t="shared" si="1"/>
        <v>4.693707824183843</v>
      </c>
      <c r="F13" s="54"/>
      <c r="G13" s="56"/>
      <c r="H13" s="56"/>
      <c r="I13" s="56"/>
      <c r="J13" s="56"/>
    </row>
    <row r="14" spans="1:10" ht="24.75" customHeight="1">
      <c r="A14" s="85" t="s">
        <v>17</v>
      </c>
      <c r="B14" s="52">
        <f>+'COMP-ENERO ABRIL BOGOTA'!D15</f>
        <v>34401</v>
      </c>
      <c r="C14" s="53">
        <f>+'COMP-ENERO ABRIL BOGOTA'!E15</f>
        <v>28.51872730588762</v>
      </c>
      <c r="D14" s="53">
        <f t="shared" si="0"/>
        <v>33.2</v>
      </c>
      <c r="E14" s="53">
        <f t="shared" si="1"/>
        <v>4.6812726941123834</v>
      </c>
      <c r="F14" s="54"/>
      <c r="G14" s="56"/>
      <c r="H14" s="56"/>
      <c r="I14" s="56"/>
      <c r="J14" s="56"/>
    </row>
    <row r="15" spans="1:10" ht="24.75" customHeight="1">
      <c r="A15" s="85" t="s">
        <v>18</v>
      </c>
      <c r="B15" s="52">
        <f>+'COMP-ENERO ABRIL BOGOTA'!D16</f>
        <v>37142</v>
      </c>
      <c r="C15" s="53">
        <f>+'COMP-ENERO ABRIL BOGOTA'!E16</f>
        <v>30.791040074279177</v>
      </c>
      <c r="D15" s="53">
        <f t="shared" si="0"/>
        <v>33.2</v>
      </c>
      <c r="E15" s="53">
        <f t="shared" si="1"/>
        <v>2.4089599257208256</v>
      </c>
      <c r="F15" s="54"/>
      <c r="G15" s="56"/>
      <c r="H15" s="56"/>
      <c r="I15" s="56"/>
      <c r="J15" s="56"/>
    </row>
    <row r="16" spans="1:10" ht="24.75" customHeight="1">
      <c r="A16" s="85" t="s">
        <v>19</v>
      </c>
      <c r="B16" s="52">
        <f>+'COMP-ENERO ABRIL BOGOTA'!D17</f>
        <v>35671</v>
      </c>
      <c r="C16" s="53">
        <f>+'COMP-ENERO ABRIL BOGOTA'!E17</f>
        <v>29.571568318604612</v>
      </c>
      <c r="D16" s="53">
        <f t="shared" si="0"/>
        <v>33.2</v>
      </c>
      <c r="E16" s="53">
        <f t="shared" si="1"/>
        <v>3.6284316813953907</v>
      </c>
      <c r="F16" s="54"/>
      <c r="G16" s="56"/>
      <c r="H16" s="56"/>
      <c r="I16" s="56"/>
      <c r="J16" s="56"/>
    </row>
    <row r="17" spans="1:10" ht="24.75" customHeight="1">
      <c r="A17" s="85" t="s">
        <v>58</v>
      </c>
      <c r="B17" s="52">
        <f>+'COMP-ENERO ABRIL BOGOTA'!D18</f>
        <v>33670</v>
      </c>
      <c r="C17" s="53">
        <f>+'COMP-ENERO ABRIL BOGOTA'!E18</f>
        <v>28.358460372273225</v>
      </c>
      <c r="D17" s="53">
        <f t="shared" si="0"/>
        <v>33.2</v>
      </c>
      <c r="E17" s="53">
        <f t="shared" si="1"/>
        <v>4.841539627726778</v>
      </c>
      <c r="F17" s="54"/>
      <c r="G17" s="56"/>
      <c r="H17" s="56"/>
      <c r="I17" s="56"/>
      <c r="J17" s="56"/>
    </row>
    <row r="18" ht="15" customHeight="1">
      <c r="A18" s="57" t="s">
        <v>55</v>
      </c>
    </row>
    <row r="19" spans="1:6" ht="12" customHeight="1">
      <c r="A19" s="31" t="s">
        <v>87</v>
      </c>
      <c r="B19" s="59"/>
      <c r="C19" s="59"/>
      <c r="D19" s="59"/>
      <c r="E19" s="59"/>
      <c r="F19" s="60"/>
    </row>
    <row r="20" ht="14.25" customHeight="1">
      <c r="A20" s="61"/>
    </row>
    <row r="21" ht="14.25" customHeight="1">
      <c r="A21" s="61"/>
    </row>
    <row r="22" ht="14.25" customHeight="1">
      <c r="A22" s="61"/>
    </row>
    <row r="23" ht="14.25" customHeight="1">
      <c r="A23" s="61"/>
    </row>
  </sheetData>
  <sheetProtection/>
  <printOptions horizontalCentered="1" verticalCentered="1"/>
  <pageMargins left="0.75" right="0.75" top="1" bottom="1" header="0" footer="0"/>
  <pageSetup horizontalDpi="300" verticalDpi="300" orientation="portrait" scale="10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A33"/>
  <sheetViews>
    <sheetView showGridLines="0" zoomScale="90" zoomScaleNormal="90" zoomScalePageLayoutView="0" workbookViewId="0" topLeftCell="A1">
      <pane xSplit="3" ySplit="8" topLeftCell="D9" activePane="bottomRight" state="frozen"/>
      <selection pane="topLeft" activeCell="A33" sqref="A33"/>
      <selection pane="topRight" activeCell="A33" sqref="A33"/>
      <selection pane="bottomLeft" activeCell="A33" sqref="A33"/>
      <selection pane="bottomRight" activeCell="G23" sqref="G23"/>
    </sheetView>
  </sheetViews>
  <sheetFormatPr defaultColWidth="11.421875" defaultRowHeight="16.5" customHeight="1"/>
  <cols>
    <col min="1" max="1" width="3.00390625" style="2" customWidth="1"/>
    <col min="2" max="2" width="19.7109375" style="2" customWidth="1"/>
    <col min="3" max="3" width="11.140625" style="2" customWidth="1"/>
    <col min="4" max="4" width="9.140625" style="2" customWidth="1"/>
    <col min="5" max="5" width="8.7109375" style="2" customWidth="1"/>
    <col min="6" max="6" width="8.57421875" style="2" customWidth="1"/>
    <col min="7" max="7" width="8.7109375" style="2" customWidth="1"/>
    <col min="8" max="8" width="8.8515625" style="2" customWidth="1"/>
    <col min="9" max="15" width="8.7109375" style="2" customWidth="1"/>
    <col min="16" max="16" width="10.8515625" style="2" customWidth="1"/>
    <col min="17" max="22" width="8.7109375" style="2" customWidth="1"/>
    <col min="23" max="23" width="9.140625" style="2" customWidth="1"/>
    <col min="24" max="24" width="8.57421875" style="2" customWidth="1"/>
    <col min="25" max="25" width="11.421875" style="2" customWidth="1"/>
    <col min="26" max="27" width="9.140625" style="2" customWidth="1"/>
    <col min="28" max="16384" width="11.421875" style="2" customWidth="1"/>
  </cols>
  <sheetData>
    <row r="1" spans="1:22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7.25" customHeight="1">
      <c r="A4" s="5" t="s">
        <v>100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0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7" ht="16.5" customHeight="1">
      <c r="A6" s="111" t="s">
        <v>3</v>
      </c>
      <c r="B6" s="112"/>
      <c r="C6" s="117" t="s">
        <v>4</v>
      </c>
      <c r="D6" s="99" t="s">
        <v>5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P6" s="107" t="s">
        <v>6</v>
      </c>
      <c r="Q6" s="105" t="s">
        <v>7</v>
      </c>
      <c r="R6" s="102"/>
      <c r="S6" s="102"/>
      <c r="T6" s="102"/>
      <c r="U6" s="102"/>
      <c r="V6" s="102"/>
      <c r="W6" s="102"/>
      <c r="X6" s="106"/>
      <c r="Y6" s="107" t="s">
        <v>8</v>
      </c>
      <c r="Z6" s="105" t="s">
        <v>9</v>
      </c>
      <c r="AA6" s="106"/>
    </row>
    <row r="7" spans="1:27" ht="21" customHeight="1">
      <c r="A7" s="113"/>
      <c r="B7" s="114"/>
      <c r="C7" s="118"/>
      <c r="D7" s="103" t="s">
        <v>10</v>
      </c>
      <c r="E7" s="104"/>
      <c r="F7" s="103" t="s">
        <v>11</v>
      </c>
      <c r="G7" s="104"/>
      <c r="H7" s="103" t="s">
        <v>12</v>
      </c>
      <c r="I7" s="104"/>
      <c r="J7" s="103" t="s">
        <v>13</v>
      </c>
      <c r="K7" s="104"/>
      <c r="L7" s="103" t="s">
        <v>14</v>
      </c>
      <c r="M7" s="104"/>
      <c r="N7" s="103" t="s">
        <v>15</v>
      </c>
      <c r="O7" s="104"/>
      <c r="P7" s="108"/>
      <c r="Q7" s="103" t="s">
        <v>16</v>
      </c>
      <c r="R7" s="104"/>
      <c r="S7" s="103" t="s">
        <v>17</v>
      </c>
      <c r="T7" s="104"/>
      <c r="U7" s="103" t="s">
        <v>18</v>
      </c>
      <c r="V7" s="104"/>
      <c r="W7" s="103" t="s">
        <v>19</v>
      </c>
      <c r="X7" s="110"/>
      <c r="Y7" s="108"/>
      <c r="Z7" s="103" t="s">
        <v>16</v>
      </c>
      <c r="AA7" s="104"/>
    </row>
    <row r="8" spans="1:27" ht="24" customHeight="1">
      <c r="A8" s="115"/>
      <c r="B8" s="116"/>
      <c r="C8" s="119"/>
      <c r="D8" s="72" t="s">
        <v>20</v>
      </c>
      <c r="E8" s="73" t="s">
        <v>21</v>
      </c>
      <c r="F8" s="72" t="s">
        <v>20</v>
      </c>
      <c r="G8" s="73" t="s">
        <v>21</v>
      </c>
      <c r="H8" s="72" t="s">
        <v>20</v>
      </c>
      <c r="I8" s="73" t="s">
        <v>21</v>
      </c>
      <c r="J8" s="72" t="s">
        <v>20</v>
      </c>
      <c r="K8" s="73" t="s">
        <v>21</v>
      </c>
      <c r="L8" s="72" t="s">
        <v>20</v>
      </c>
      <c r="M8" s="73" t="s">
        <v>21</v>
      </c>
      <c r="N8" s="72" t="s">
        <v>20</v>
      </c>
      <c r="O8" s="73" t="s">
        <v>21</v>
      </c>
      <c r="P8" s="109"/>
      <c r="Q8" s="72" t="s">
        <v>20</v>
      </c>
      <c r="R8" s="73" t="s">
        <v>21</v>
      </c>
      <c r="S8" s="72" t="s">
        <v>20</v>
      </c>
      <c r="T8" s="73" t="s">
        <v>21</v>
      </c>
      <c r="U8" s="72" t="s">
        <v>20</v>
      </c>
      <c r="V8" s="73" t="s">
        <v>21</v>
      </c>
      <c r="W8" s="72" t="s">
        <v>20</v>
      </c>
      <c r="X8" s="74" t="s">
        <v>21</v>
      </c>
      <c r="Y8" s="109"/>
      <c r="Z8" s="72" t="s">
        <v>20</v>
      </c>
      <c r="AA8" s="73" t="s">
        <v>21</v>
      </c>
    </row>
    <row r="9" spans="1:27" ht="19.5" customHeight="1">
      <c r="A9" s="7">
        <v>1</v>
      </c>
      <c r="B9" s="8" t="s">
        <v>22</v>
      </c>
      <c r="C9" s="9">
        <v>5773</v>
      </c>
      <c r="D9" s="10">
        <f>+'MAYO-METAS '!D9</f>
        <v>893</v>
      </c>
      <c r="E9" s="11">
        <f aca="true" t="shared" si="0" ref="E9:E29">+D9*100/C9</f>
        <v>15.468560540446909</v>
      </c>
      <c r="F9" s="10">
        <f>+'MAYO-METAS '!F9</f>
        <v>892</v>
      </c>
      <c r="G9" s="11">
        <f aca="true" t="shared" si="1" ref="G9:G29">+F9*100/C9</f>
        <v>15.451238524164213</v>
      </c>
      <c r="H9" s="10">
        <f>+'MAYO-METAS '!H9</f>
        <v>742</v>
      </c>
      <c r="I9" s="11">
        <f aca="true" t="shared" si="2" ref="I9:I29">+H9*100/C9</f>
        <v>12.852936081759918</v>
      </c>
      <c r="J9" s="10">
        <f>+'MAYO-METAS '!J9</f>
        <v>887</v>
      </c>
      <c r="K9" s="12">
        <f aca="true" t="shared" si="3" ref="K9:K29">+J9*100/C9</f>
        <v>15.364628442750735</v>
      </c>
      <c r="L9" s="10">
        <f>+'MAYO-METAS '!L9</f>
        <v>892</v>
      </c>
      <c r="M9" s="13">
        <f aca="true" t="shared" si="4" ref="M9:M29">+L9*100/C9</f>
        <v>15.451238524164213</v>
      </c>
      <c r="N9" s="10">
        <f>+'MAYO-METAS '!N9</f>
        <v>939</v>
      </c>
      <c r="O9" s="14">
        <f aca="true" t="shared" si="5" ref="O9:O29">+N9*100/C9</f>
        <v>16.265373289450892</v>
      </c>
      <c r="P9" s="15">
        <v>5772</v>
      </c>
      <c r="Q9" s="10">
        <f>+'MAYO-METAS '!Q9</f>
        <v>688</v>
      </c>
      <c r="R9" s="11">
        <f aca="true" t="shared" si="6" ref="R9:R29">+Q9*100/P9</f>
        <v>11.919611919611919</v>
      </c>
      <c r="S9" s="10">
        <f>+'MAYO-METAS '!S9</f>
        <v>683</v>
      </c>
      <c r="T9" s="12">
        <f>+S9*100/P9</f>
        <v>11.832986832986833</v>
      </c>
      <c r="U9" s="10">
        <f>+'MAYO-METAS '!U9</f>
        <v>675</v>
      </c>
      <c r="V9" s="11">
        <f aca="true" t="shared" si="7" ref="V9:V29">+U9*100/P9</f>
        <v>11.694386694386694</v>
      </c>
      <c r="W9" s="10">
        <f>+'MAYO-METAS '!W9</f>
        <v>710</v>
      </c>
      <c r="X9" s="16">
        <f>+W9*100/P9</f>
        <v>12.300762300762301</v>
      </c>
      <c r="Y9" s="15">
        <v>5817</v>
      </c>
      <c r="Z9" s="10">
        <f>+'MAYO-METAS '!Z9</f>
        <v>649</v>
      </c>
      <c r="AA9" s="14">
        <f aca="true" t="shared" si="8" ref="AA9:AA29">+Z9*100/Y9</f>
        <v>11.156953756231735</v>
      </c>
    </row>
    <row r="10" spans="1:27" ht="19.5" customHeight="1">
      <c r="A10" s="17">
        <v>2</v>
      </c>
      <c r="B10" s="18" t="s">
        <v>23</v>
      </c>
      <c r="C10" s="19">
        <v>1257</v>
      </c>
      <c r="D10" s="20">
        <f>+'MAYO-METAS '!D10</f>
        <v>840</v>
      </c>
      <c r="E10" s="21">
        <f t="shared" si="0"/>
        <v>66.82577565632458</v>
      </c>
      <c r="F10" s="20">
        <f>+'MAYO-METAS '!F10</f>
        <v>842</v>
      </c>
      <c r="G10" s="21">
        <f t="shared" si="1"/>
        <v>66.9848846459825</v>
      </c>
      <c r="H10" s="20">
        <f>+'MAYO-METAS '!H10</f>
        <v>839</v>
      </c>
      <c r="I10" s="21">
        <f t="shared" si="2"/>
        <v>66.74622116149563</v>
      </c>
      <c r="J10" s="20">
        <f>+'MAYO-METAS '!J10</f>
        <v>842</v>
      </c>
      <c r="K10" s="22">
        <f t="shared" si="3"/>
        <v>66.9848846459825</v>
      </c>
      <c r="L10" s="20">
        <f>+'MAYO-METAS '!L10</f>
        <v>842</v>
      </c>
      <c r="M10" s="23">
        <f t="shared" si="4"/>
        <v>66.9848846459825</v>
      </c>
      <c r="N10" s="20">
        <f>+'MAYO-METAS '!N10</f>
        <v>686</v>
      </c>
      <c r="O10" s="16">
        <f t="shared" si="5"/>
        <v>54.574383452665074</v>
      </c>
      <c r="P10" s="24">
        <v>1240</v>
      </c>
      <c r="Q10" s="20">
        <f>+'MAYO-METAS '!Q10</f>
        <v>580</v>
      </c>
      <c r="R10" s="21">
        <f t="shared" si="6"/>
        <v>46.774193548387096</v>
      </c>
      <c r="S10" s="20">
        <f>+'MAYO-METAS '!S10</f>
        <v>556</v>
      </c>
      <c r="T10" s="22">
        <f>+S10*100/P10</f>
        <v>44.83870967741935</v>
      </c>
      <c r="U10" s="20">
        <f>+'MAYO-METAS '!U10</f>
        <v>554</v>
      </c>
      <c r="V10" s="21">
        <f t="shared" si="7"/>
        <v>44.67741935483871</v>
      </c>
      <c r="W10" s="20">
        <f>+'MAYO-METAS '!W10</f>
        <v>591</v>
      </c>
      <c r="X10" s="16">
        <f aca="true" t="shared" si="9" ref="X10:X28">+W10*100/P10</f>
        <v>47.66129032258065</v>
      </c>
      <c r="Y10" s="24">
        <v>1133</v>
      </c>
      <c r="Z10" s="20">
        <f>+'MAYO-METAS '!Z10</f>
        <v>450</v>
      </c>
      <c r="AA10" s="16">
        <f t="shared" si="8"/>
        <v>39.71756398940865</v>
      </c>
    </row>
    <row r="11" spans="1:27" ht="19.5" customHeight="1">
      <c r="A11" s="17">
        <v>3</v>
      </c>
      <c r="B11" s="18" t="s">
        <v>24</v>
      </c>
      <c r="C11" s="19">
        <v>1789</v>
      </c>
      <c r="D11" s="20">
        <f>+'MAYO-METAS '!D11</f>
        <v>125</v>
      </c>
      <c r="E11" s="21">
        <f t="shared" si="0"/>
        <v>6.98714365567356</v>
      </c>
      <c r="F11" s="20">
        <f>+'MAYO-METAS '!F11</f>
        <v>124</v>
      </c>
      <c r="G11" s="21">
        <f t="shared" si="1"/>
        <v>6.931246506428172</v>
      </c>
      <c r="H11" s="20">
        <f>+'MAYO-METAS '!H11</f>
        <v>3</v>
      </c>
      <c r="I11" s="21">
        <f t="shared" si="2"/>
        <v>0.16769144773616546</v>
      </c>
      <c r="J11" s="20">
        <f>+'MAYO-METAS '!J11</f>
        <v>124</v>
      </c>
      <c r="K11" s="22">
        <f t="shared" si="3"/>
        <v>6.931246506428172</v>
      </c>
      <c r="L11" s="20">
        <f>+'MAYO-METAS '!L11</f>
        <v>124</v>
      </c>
      <c r="M11" s="23">
        <f t="shared" si="4"/>
        <v>6.931246506428172</v>
      </c>
      <c r="N11" s="20">
        <f>+'MAYO-METAS '!N11</f>
        <v>93</v>
      </c>
      <c r="O11" s="16">
        <f t="shared" si="5"/>
        <v>5.1984348798211295</v>
      </c>
      <c r="P11" s="24">
        <v>1747</v>
      </c>
      <c r="Q11" s="20">
        <f>+'MAYO-METAS '!Q11</f>
        <v>117</v>
      </c>
      <c r="R11" s="21">
        <f t="shared" si="6"/>
        <v>6.697195191757298</v>
      </c>
      <c r="S11" s="20">
        <f>+'MAYO-METAS '!S11</f>
        <v>115</v>
      </c>
      <c r="T11" s="22">
        <f aca="true" t="shared" si="10" ref="T11:T28">+S11*100/P11</f>
        <v>6.58271322266743</v>
      </c>
      <c r="U11" s="20">
        <f>+'MAYO-METAS '!U11</f>
        <v>117</v>
      </c>
      <c r="V11" s="21">
        <f t="shared" si="7"/>
        <v>6.697195191757298</v>
      </c>
      <c r="W11" s="20">
        <f>+'MAYO-METAS '!W11</f>
        <v>116</v>
      </c>
      <c r="X11" s="16">
        <f t="shared" si="9"/>
        <v>6.639954207212364</v>
      </c>
      <c r="Y11" s="24">
        <v>1666</v>
      </c>
      <c r="Z11" s="20">
        <f>+'MAYO-METAS '!Z11</f>
        <v>90</v>
      </c>
      <c r="AA11" s="16">
        <f t="shared" si="8"/>
        <v>5.402160864345738</v>
      </c>
    </row>
    <row r="12" spans="1:27" ht="19.5" customHeight="1">
      <c r="A12" s="17">
        <v>4</v>
      </c>
      <c r="B12" s="18" t="s">
        <v>25</v>
      </c>
      <c r="C12" s="19">
        <v>7295</v>
      </c>
      <c r="D12" s="20">
        <f>+'MAYO-METAS '!D12</f>
        <v>549</v>
      </c>
      <c r="E12" s="21">
        <f t="shared" si="0"/>
        <v>7.525702535983551</v>
      </c>
      <c r="F12" s="20">
        <f>+'MAYO-METAS '!F12</f>
        <v>549</v>
      </c>
      <c r="G12" s="21">
        <f t="shared" si="1"/>
        <v>7.525702535983551</v>
      </c>
      <c r="H12" s="20">
        <f>+'MAYO-METAS '!H12</f>
        <v>929</v>
      </c>
      <c r="I12" s="21">
        <f t="shared" si="2"/>
        <v>12.73474982864976</v>
      </c>
      <c r="J12" s="20">
        <f>+'MAYO-METAS '!J12</f>
        <v>544</v>
      </c>
      <c r="K12" s="22">
        <f t="shared" si="3"/>
        <v>7.457162440027416</v>
      </c>
      <c r="L12" s="20">
        <f>+'MAYO-METAS '!L12</f>
        <v>549</v>
      </c>
      <c r="M12" s="23">
        <f t="shared" si="4"/>
        <v>7.525702535983551</v>
      </c>
      <c r="N12" s="20">
        <f>+'MAYO-METAS '!N12</f>
        <v>370</v>
      </c>
      <c r="O12" s="16">
        <f t="shared" si="5"/>
        <v>5.071967100753941</v>
      </c>
      <c r="P12" s="24">
        <v>7197</v>
      </c>
      <c r="Q12" s="20">
        <f>+'MAYO-METAS '!Q12</f>
        <v>393</v>
      </c>
      <c r="R12" s="21">
        <f t="shared" si="6"/>
        <v>5.460608586911213</v>
      </c>
      <c r="S12" s="20">
        <f>+'MAYO-METAS '!S12</f>
        <v>391</v>
      </c>
      <c r="T12" s="22">
        <f t="shared" si="10"/>
        <v>5.43281923023482</v>
      </c>
      <c r="U12" s="20">
        <f>+'MAYO-METAS '!U12</f>
        <v>398</v>
      </c>
      <c r="V12" s="21">
        <f t="shared" si="7"/>
        <v>5.530081978602196</v>
      </c>
      <c r="W12" s="20">
        <f>+'MAYO-METAS '!W12</f>
        <v>404</v>
      </c>
      <c r="X12" s="16">
        <f t="shared" si="9"/>
        <v>5.613450048631374</v>
      </c>
      <c r="Y12" s="24">
        <v>7065</v>
      </c>
      <c r="Z12" s="20">
        <f>+'MAYO-METAS '!Z12</f>
        <v>436</v>
      </c>
      <c r="AA12" s="16">
        <f t="shared" si="8"/>
        <v>6.1712668082094835</v>
      </c>
    </row>
    <row r="13" spans="1:27" ht="19.5" customHeight="1">
      <c r="A13" s="17">
        <v>5</v>
      </c>
      <c r="B13" s="18" t="s">
        <v>26</v>
      </c>
      <c r="C13" s="19">
        <v>8291</v>
      </c>
      <c r="D13" s="20">
        <f>+'MAYO-METAS '!D13</f>
        <v>546</v>
      </c>
      <c r="E13" s="21">
        <f t="shared" si="0"/>
        <v>6.585454106862863</v>
      </c>
      <c r="F13" s="20">
        <f>+'MAYO-METAS '!F13</f>
        <v>547</v>
      </c>
      <c r="G13" s="21">
        <f t="shared" si="1"/>
        <v>6.597515378120854</v>
      </c>
      <c r="H13" s="20">
        <f>+'MAYO-METAS '!H13</f>
        <v>12</v>
      </c>
      <c r="I13" s="21">
        <f t="shared" si="2"/>
        <v>0.1447352550958871</v>
      </c>
      <c r="J13" s="20">
        <f>+'MAYO-METAS '!J13</f>
        <v>547</v>
      </c>
      <c r="K13" s="22">
        <f t="shared" si="3"/>
        <v>6.597515378120854</v>
      </c>
      <c r="L13" s="20">
        <f>+'MAYO-METAS '!L13</f>
        <v>547</v>
      </c>
      <c r="M13" s="23">
        <f t="shared" si="4"/>
        <v>6.597515378120854</v>
      </c>
      <c r="N13" s="20">
        <f>+'MAYO-METAS '!N13</f>
        <v>452</v>
      </c>
      <c r="O13" s="16">
        <f t="shared" si="5"/>
        <v>5.4516946086117475</v>
      </c>
      <c r="P13" s="24">
        <v>8211</v>
      </c>
      <c r="Q13" s="20">
        <f>+'MAYO-METAS '!Q13</f>
        <v>454</v>
      </c>
      <c r="R13" s="21">
        <f t="shared" si="6"/>
        <v>5.529168189014737</v>
      </c>
      <c r="S13" s="20">
        <f>+'MAYO-METAS '!S13</f>
        <v>457</v>
      </c>
      <c r="T13" s="22">
        <f t="shared" si="10"/>
        <v>5.56570454268664</v>
      </c>
      <c r="U13" s="20">
        <f>+'MAYO-METAS '!U13</f>
        <v>478</v>
      </c>
      <c r="V13" s="21">
        <f t="shared" si="7"/>
        <v>5.821459018389965</v>
      </c>
      <c r="W13" s="20">
        <f>+'MAYO-METAS '!W13</f>
        <v>473</v>
      </c>
      <c r="X13" s="16">
        <f t="shared" si="9"/>
        <v>5.760565095603459</v>
      </c>
      <c r="Y13" s="24">
        <v>8104</v>
      </c>
      <c r="Z13" s="20">
        <f>+'MAYO-METAS '!Z13</f>
        <v>404</v>
      </c>
      <c r="AA13" s="16">
        <f t="shared" si="8"/>
        <v>4.985192497532083</v>
      </c>
    </row>
    <row r="14" spans="1:27" ht="19.5" customHeight="1">
      <c r="A14" s="17">
        <v>6</v>
      </c>
      <c r="B14" s="18" t="s">
        <v>27</v>
      </c>
      <c r="C14" s="19">
        <v>3164</v>
      </c>
      <c r="D14" s="20">
        <f>+'MAYO-METAS '!D14</f>
        <v>331</v>
      </c>
      <c r="E14" s="21">
        <f t="shared" si="0"/>
        <v>10.461441213653604</v>
      </c>
      <c r="F14" s="20">
        <f>+'MAYO-METAS '!F14</f>
        <v>333</v>
      </c>
      <c r="G14" s="21">
        <f t="shared" si="1"/>
        <v>10.52465233881163</v>
      </c>
      <c r="H14" s="20">
        <f>+'MAYO-METAS '!H14</f>
        <v>336</v>
      </c>
      <c r="I14" s="21">
        <f t="shared" si="2"/>
        <v>10.619469026548673</v>
      </c>
      <c r="J14" s="20">
        <f>+'MAYO-METAS '!J14</f>
        <v>333</v>
      </c>
      <c r="K14" s="22">
        <f t="shared" si="3"/>
        <v>10.52465233881163</v>
      </c>
      <c r="L14" s="20">
        <f>+'MAYO-METAS '!L14</f>
        <v>333</v>
      </c>
      <c r="M14" s="23">
        <f t="shared" si="4"/>
        <v>10.52465233881163</v>
      </c>
      <c r="N14" s="20">
        <f>+'MAYO-METAS '!N14</f>
        <v>303</v>
      </c>
      <c r="O14" s="16">
        <f t="shared" si="5"/>
        <v>9.576485461441214</v>
      </c>
      <c r="P14" s="24">
        <v>3154</v>
      </c>
      <c r="Q14" s="20">
        <f>+'MAYO-METAS '!Q14</f>
        <v>278</v>
      </c>
      <c r="R14" s="21">
        <f t="shared" si="6"/>
        <v>8.8142041851617</v>
      </c>
      <c r="S14" s="20">
        <f>+'MAYO-METAS '!S14</f>
        <v>278</v>
      </c>
      <c r="T14" s="22">
        <f t="shared" si="10"/>
        <v>8.8142041851617</v>
      </c>
      <c r="U14" s="20">
        <f>+'MAYO-METAS '!U14</f>
        <v>288</v>
      </c>
      <c r="V14" s="21">
        <f t="shared" si="7"/>
        <v>9.13126188966392</v>
      </c>
      <c r="W14" s="20">
        <f>+'MAYO-METAS '!W14</f>
        <v>284</v>
      </c>
      <c r="X14" s="16">
        <f t="shared" si="9"/>
        <v>9.00443880786303</v>
      </c>
      <c r="Y14" s="24">
        <v>3120</v>
      </c>
      <c r="Z14" s="20">
        <f>+'MAYO-METAS '!Z14</f>
        <v>275</v>
      </c>
      <c r="AA14" s="16">
        <f t="shared" si="8"/>
        <v>8.814102564102564</v>
      </c>
    </row>
    <row r="15" spans="1:27" ht="19.5" customHeight="1">
      <c r="A15" s="17">
        <v>7</v>
      </c>
      <c r="B15" s="18" t="s">
        <v>28</v>
      </c>
      <c r="C15" s="19">
        <v>11500</v>
      </c>
      <c r="D15" s="20">
        <f>+'MAYO-METAS '!D15</f>
        <v>1001</v>
      </c>
      <c r="E15" s="21">
        <f t="shared" si="0"/>
        <v>8.704347826086957</v>
      </c>
      <c r="F15" s="20">
        <f>+'MAYO-METAS '!F15</f>
        <v>1003</v>
      </c>
      <c r="G15" s="21">
        <f t="shared" si="1"/>
        <v>8.721739130434782</v>
      </c>
      <c r="H15" s="20">
        <f>+'MAYO-METAS '!H15</f>
        <v>128</v>
      </c>
      <c r="I15" s="21">
        <f t="shared" si="2"/>
        <v>1.1130434782608696</v>
      </c>
      <c r="J15" s="20">
        <f>+'MAYO-METAS '!J15</f>
        <v>1003</v>
      </c>
      <c r="K15" s="22">
        <f t="shared" si="3"/>
        <v>8.721739130434782</v>
      </c>
      <c r="L15" s="20">
        <f>+'MAYO-METAS '!L15</f>
        <v>1003</v>
      </c>
      <c r="M15" s="23">
        <f t="shared" si="4"/>
        <v>8.721739130434782</v>
      </c>
      <c r="N15" s="20">
        <f>+'MAYO-METAS '!N15</f>
        <v>850</v>
      </c>
      <c r="O15" s="16">
        <f t="shared" si="5"/>
        <v>7.391304347826087</v>
      </c>
      <c r="P15" s="24">
        <v>11525</v>
      </c>
      <c r="Q15" s="20">
        <f>+'MAYO-METAS '!Q15</f>
        <v>895</v>
      </c>
      <c r="R15" s="21">
        <f t="shared" si="6"/>
        <v>7.765726681127982</v>
      </c>
      <c r="S15" s="20">
        <f>+'MAYO-METAS '!S15</f>
        <v>896</v>
      </c>
      <c r="T15" s="22">
        <f t="shared" si="10"/>
        <v>7.774403470715835</v>
      </c>
      <c r="U15" s="20">
        <f>+'MAYO-METAS '!U15</f>
        <v>891</v>
      </c>
      <c r="V15" s="21">
        <f t="shared" si="7"/>
        <v>7.731019522776573</v>
      </c>
      <c r="W15" s="20">
        <f>+'MAYO-METAS '!W15</f>
        <v>924</v>
      </c>
      <c r="X15" s="16">
        <f t="shared" si="9"/>
        <v>8.017353579175705</v>
      </c>
      <c r="Y15" s="24">
        <v>11558</v>
      </c>
      <c r="Z15" s="20">
        <f>+'MAYO-METAS '!Z15</f>
        <v>793</v>
      </c>
      <c r="AA15" s="16">
        <f t="shared" si="8"/>
        <v>6.861048624329468</v>
      </c>
    </row>
    <row r="16" spans="1:27" ht="19.5" customHeight="1">
      <c r="A16" s="17">
        <v>8</v>
      </c>
      <c r="B16" s="18" t="s">
        <v>29</v>
      </c>
      <c r="C16" s="19">
        <v>17678</v>
      </c>
      <c r="D16" s="20">
        <f>+'MAYO-METAS '!D16</f>
        <v>1462</v>
      </c>
      <c r="E16" s="21">
        <f t="shared" si="0"/>
        <v>8.270166308405928</v>
      </c>
      <c r="F16" s="20">
        <f>+'MAYO-METAS '!F16</f>
        <v>1465</v>
      </c>
      <c r="G16" s="21">
        <f t="shared" si="1"/>
        <v>8.287136553908812</v>
      </c>
      <c r="H16" s="20">
        <f>+'MAYO-METAS '!H16</f>
        <v>893</v>
      </c>
      <c r="I16" s="21">
        <f t="shared" si="2"/>
        <v>5.051476411358751</v>
      </c>
      <c r="J16" s="20">
        <f>+'MAYO-METAS '!J16</f>
        <v>1465</v>
      </c>
      <c r="K16" s="22">
        <f t="shared" si="3"/>
        <v>8.287136553908812</v>
      </c>
      <c r="L16" s="20">
        <f>+'MAYO-METAS '!L16</f>
        <v>1465</v>
      </c>
      <c r="M16" s="23">
        <f t="shared" si="4"/>
        <v>8.287136553908812</v>
      </c>
      <c r="N16" s="20">
        <f>+'MAYO-METAS '!N16</f>
        <v>1211</v>
      </c>
      <c r="O16" s="16">
        <f t="shared" si="5"/>
        <v>6.850322434664554</v>
      </c>
      <c r="P16" s="24">
        <v>17497</v>
      </c>
      <c r="Q16" s="20">
        <f>+'MAYO-METAS '!Q16</f>
        <v>984</v>
      </c>
      <c r="R16" s="21">
        <f t="shared" si="6"/>
        <v>5.623821226495971</v>
      </c>
      <c r="S16" s="20">
        <f>+'MAYO-METAS '!S16</f>
        <v>980</v>
      </c>
      <c r="T16" s="22">
        <f t="shared" si="10"/>
        <v>5.600960164599646</v>
      </c>
      <c r="U16" s="20">
        <f>+'MAYO-METAS '!U16</f>
        <v>1015</v>
      </c>
      <c r="V16" s="21">
        <f t="shared" si="7"/>
        <v>5.80099445619249</v>
      </c>
      <c r="W16" s="20">
        <f>+'MAYO-METAS '!W16</f>
        <v>1022</v>
      </c>
      <c r="X16" s="16">
        <f t="shared" si="9"/>
        <v>5.841001314511059</v>
      </c>
      <c r="Y16" s="24">
        <v>16871</v>
      </c>
      <c r="Z16" s="20">
        <f>+'MAYO-METAS '!Z16</f>
        <v>1036</v>
      </c>
      <c r="AA16" s="16">
        <f t="shared" si="8"/>
        <v>6.1407148361093</v>
      </c>
    </row>
    <row r="17" spans="1:27" ht="19.5" customHeight="1">
      <c r="A17" s="17">
        <v>9</v>
      </c>
      <c r="B17" s="18" t="s">
        <v>30</v>
      </c>
      <c r="C17" s="19">
        <v>5321</v>
      </c>
      <c r="D17" s="20">
        <f>+'MAYO-METAS '!D17</f>
        <v>622</v>
      </c>
      <c r="E17" s="21">
        <f t="shared" si="0"/>
        <v>11.689532042849088</v>
      </c>
      <c r="F17" s="20">
        <f>+'MAYO-METAS '!F17</f>
        <v>623</v>
      </c>
      <c r="G17" s="21">
        <f t="shared" si="1"/>
        <v>11.708325502725051</v>
      </c>
      <c r="H17" s="20">
        <f>+'MAYO-METAS '!H17</f>
        <v>90</v>
      </c>
      <c r="I17" s="21">
        <f t="shared" si="2"/>
        <v>1.6914113888366848</v>
      </c>
      <c r="J17" s="20">
        <f>+'MAYO-METAS '!J17</f>
        <v>623</v>
      </c>
      <c r="K17" s="22">
        <f t="shared" si="3"/>
        <v>11.708325502725051</v>
      </c>
      <c r="L17" s="20">
        <f>+'MAYO-METAS '!L17</f>
        <v>623</v>
      </c>
      <c r="M17" s="23">
        <f t="shared" si="4"/>
        <v>11.708325502725051</v>
      </c>
      <c r="N17" s="20">
        <f>+'MAYO-METAS '!N17</f>
        <v>495</v>
      </c>
      <c r="O17" s="16">
        <f t="shared" si="5"/>
        <v>9.302762638601767</v>
      </c>
      <c r="P17" s="24">
        <v>5281</v>
      </c>
      <c r="Q17" s="20">
        <f>+'MAYO-METAS '!Q17</f>
        <v>457</v>
      </c>
      <c r="R17" s="21">
        <f t="shared" si="6"/>
        <v>8.653664078772959</v>
      </c>
      <c r="S17" s="20">
        <f>+'MAYO-METAS '!S17</f>
        <v>422</v>
      </c>
      <c r="T17" s="22">
        <f t="shared" si="10"/>
        <v>7.990910812346146</v>
      </c>
      <c r="U17" s="20">
        <f>+'MAYO-METAS '!U17</f>
        <v>445</v>
      </c>
      <c r="V17" s="21">
        <f t="shared" si="7"/>
        <v>8.426434387426625</v>
      </c>
      <c r="W17" s="20">
        <f>+'MAYO-METAS '!W17</f>
        <v>443</v>
      </c>
      <c r="X17" s="16">
        <f t="shared" si="9"/>
        <v>8.388562772202235</v>
      </c>
      <c r="Y17" s="24">
        <v>5206</v>
      </c>
      <c r="Z17" s="20">
        <f>+'MAYO-METAS '!Z17</f>
        <v>416</v>
      </c>
      <c r="AA17" s="16">
        <f t="shared" si="8"/>
        <v>7.990779869381483</v>
      </c>
    </row>
    <row r="18" spans="1:27" ht="19.5" customHeight="1">
      <c r="A18" s="17">
        <v>10</v>
      </c>
      <c r="B18" s="18" t="s">
        <v>31</v>
      </c>
      <c r="C18" s="19">
        <v>11962</v>
      </c>
      <c r="D18" s="20">
        <f>+'MAYO-METAS '!D18</f>
        <v>729</v>
      </c>
      <c r="E18" s="21">
        <f t="shared" si="0"/>
        <v>6.094298612272195</v>
      </c>
      <c r="F18" s="20">
        <f>+'MAYO-METAS '!F18</f>
        <v>728</v>
      </c>
      <c r="G18" s="21">
        <f t="shared" si="1"/>
        <v>6.085938806219696</v>
      </c>
      <c r="H18" s="20">
        <f>+'MAYO-METAS '!H18</f>
        <v>221</v>
      </c>
      <c r="I18" s="21">
        <f t="shared" si="2"/>
        <v>1.8475171376024075</v>
      </c>
      <c r="J18" s="20">
        <f>+'MAYO-METAS '!J18</f>
        <v>728</v>
      </c>
      <c r="K18" s="22">
        <f t="shared" si="3"/>
        <v>6.085938806219696</v>
      </c>
      <c r="L18" s="20">
        <f>+'MAYO-METAS '!L18</f>
        <v>728</v>
      </c>
      <c r="M18" s="23">
        <f t="shared" si="4"/>
        <v>6.085938806219696</v>
      </c>
      <c r="N18" s="20">
        <f>+'MAYO-METAS '!N18</f>
        <v>629</v>
      </c>
      <c r="O18" s="16">
        <f t="shared" si="5"/>
        <v>5.258318007022237</v>
      </c>
      <c r="P18" s="24">
        <v>11890</v>
      </c>
      <c r="Q18" s="20">
        <f>+'MAYO-METAS '!Q18</f>
        <v>595</v>
      </c>
      <c r="R18" s="21">
        <f t="shared" si="6"/>
        <v>5.004205214465938</v>
      </c>
      <c r="S18" s="20">
        <f>+'MAYO-METAS '!S18</f>
        <v>594</v>
      </c>
      <c r="T18" s="22">
        <f t="shared" si="10"/>
        <v>4.995794785534062</v>
      </c>
      <c r="U18" s="20">
        <f>+'MAYO-METAS '!U18</f>
        <v>608</v>
      </c>
      <c r="V18" s="21">
        <f t="shared" si="7"/>
        <v>5.11354079058032</v>
      </c>
      <c r="W18" s="20">
        <f>+'MAYO-METAS '!W18</f>
        <v>615</v>
      </c>
      <c r="X18" s="16">
        <f t="shared" si="9"/>
        <v>5.172413793103448</v>
      </c>
      <c r="Y18" s="24">
        <v>11813</v>
      </c>
      <c r="Z18" s="20">
        <f>+'MAYO-METAS '!Z18</f>
        <v>599</v>
      </c>
      <c r="AA18" s="16">
        <f t="shared" si="8"/>
        <v>5.070684838736985</v>
      </c>
    </row>
    <row r="19" spans="1:27" ht="19.5" customHeight="1">
      <c r="A19" s="17">
        <v>11</v>
      </c>
      <c r="B19" s="18" t="s">
        <v>32</v>
      </c>
      <c r="C19" s="19">
        <v>16823</v>
      </c>
      <c r="D19" s="20">
        <f>+'MAYO-METAS '!D19</f>
        <v>1038</v>
      </c>
      <c r="E19" s="21">
        <f t="shared" si="0"/>
        <v>6.170124234678713</v>
      </c>
      <c r="F19" s="20">
        <f>+'MAYO-METAS '!F19</f>
        <v>1038</v>
      </c>
      <c r="G19" s="21">
        <f t="shared" si="1"/>
        <v>6.170124234678713</v>
      </c>
      <c r="H19" s="20">
        <f>+'MAYO-METAS '!H19</f>
        <v>501</v>
      </c>
      <c r="I19" s="21">
        <f t="shared" si="2"/>
        <v>2.9780657433275874</v>
      </c>
      <c r="J19" s="20">
        <f>+'MAYO-METAS '!J19</f>
        <v>1042</v>
      </c>
      <c r="K19" s="22">
        <f t="shared" si="3"/>
        <v>6.193901206681329</v>
      </c>
      <c r="L19" s="20">
        <f>+'MAYO-METAS '!L19</f>
        <v>1038</v>
      </c>
      <c r="M19" s="23">
        <f t="shared" si="4"/>
        <v>6.170124234678713</v>
      </c>
      <c r="N19" s="20">
        <f>+'MAYO-METAS '!N19</f>
        <v>919</v>
      </c>
      <c r="O19" s="16">
        <f t="shared" si="5"/>
        <v>5.462759317600904</v>
      </c>
      <c r="P19" s="24">
        <v>16827</v>
      </c>
      <c r="Q19" s="20">
        <f>+'MAYO-METAS '!Q19</f>
        <v>800</v>
      </c>
      <c r="R19" s="21">
        <f t="shared" si="6"/>
        <v>4.754263980507518</v>
      </c>
      <c r="S19" s="20">
        <f>+'MAYO-METAS '!S19</f>
        <v>809</v>
      </c>
      <c r="T19" s="22">
        <f t="shared" si="10"/>
        <v>4.807749450288227</v>
      </c>
      <c r="U19" s="20">
        <f>+'MAYO-METAS '!U19</f>
        <v>864</v>
      </c>
      <c r="V19" s="21">
        <f t="shared" si="7"/>
        <v>5.134605098948119</v>
      </c>
      <c r="W19" s="20">
        <f>+'MAYO-METAS '!W19</f>
        <v>842</v>
      </c>
      <c r="X19" s="16">
        <f t="shared" si="9"/>
        <v>5.003862839484162</v>
      </c>
      <c r="Y19" s="24">
        <v>16800</v>
      </c>
      <c r="Z19" s="20">
        <f>+'MAYO-METAS '!Z19</f>
        <v>839</v>
      </c>
      <c r="AA19" s="16">
        <f t="shared" si="8"/>
        <v>4.994047619047619</v>
      </c>
    </row>
    <row r="20" spans="1:27" ht="19.5" customHeight="1">
      <c r="A20" s="17">
        <v>12</v>
      </c>
      <c r="B20" s="18" t="s">
        <v>33</v>
      </c>
      <c r="C20" s="19">
        <v>2504</v>
      </c>
      <c r="D20" s="20">
        <f>+'MAYO-METAS '!D20</f>
        <v>382</v>
      </c>
      <c r="E20" s="21">
        <f t="shared" si="0"/>
        <v>15.255591054313099</v>
      </c>
      <c r="F20" s="20">
        <f>+'MAYO-METAS '!F20</f>
        <v>383</v>
      </c>
      <c r="G20" s="21">
        <f t="shared" si="1"/>
        <v>15.29552715654952</v>
      </c>
      <c r="H20" s="20">
        <f>+'MAYO-METAS '!H20</f>
        <v>1082</v>
      </c>
      <c r="I20" s="21">
        <f t="shared" si="2"/>
        <v>43.21086261980831</v>
      </c>
      <c r="J20" s="20">
        <f>+'MAYO-METAS '!J20</f>
        <v>383</v>
      </c>
      <c r="K20" s="22">
        <f t="shared" si="3"/>
        <v>15.29552715654952</v>
      </c>
      <c r="L20" s="20">
        <f>+'MAYO-METAS '!L20</f>
        <v>383</v>
      </c>
      <c r="M20" s="23">
        <f t="shared" si="4"/>
        <v>15.29552715654952</v>
      </c>
      <c r="N20" s="20">
        <f>+'MAYO-METAS '!N20</f>
        <v>360</v>
      </c>
      <c r="O20" s="16">
        <f t="shared" si="5"/>
        <v>14.37699680511182</v>
      </c>
      <c r="P20" s="24">
        <v>2548</v>
      </c>
      <c r="Q20" s="20">
        <f>+'MAYO-METAS '!Q20</f>
        <v>232</v>
      </c>
      <c r="R20" s="21">
        <f t="shared" si="6"/>
        <v>9.105180533751962</v>
      </c>
      <c r="S20" s="20">
        <f>+'MAYO-METAS '!S20</f>
        <v>236</v>
      </c>
      <c r="T20" s="22">
        <f t="shared" si="10"/>
        <v>9.262166405023548</v>
      </c>
      <c r="U20" s="20">
        <f>+'MAYO-METAS '!U20</f>
        <v>249</v>
      </c>
      <c r="V20" s="21">
        <f t="shared" si="7"/>
        <v>9.7723704866562</v>
      </c>
      <c r="W20" s="20">
        <f>+'MAYO-METAS '!W20</f>
        <v>238</v>
      </c>
      <c r="X20" s="16">
        <f t="shared" si="9"/>
        <v>9.340659340659341</v>
      </c>
      <c r="Y20" s="24">
        <v>2659</v>
      </c>
      <c r="Z20" s="20">
        <f>+'MAYO-METAS '!Z20</f>
        <v>203</v>
      </c>
      <c r="AA20" s="16">
        <f t="shared" si="8"/>
        <v>7.6344490409928545</v>
      </c>
    </row>
    <row r="21" spans="1:27" ht="19.5" customHeight="1">
      <c r="A21" s="17">
        <v>13</v>
      </c>
      <c r="B21" s="18" t="s">
        <v>34</v>
      </c>
      <c r="C21" s="19">
        <v>1230</v>
      </c>
      <c r="D21" s="20">
        <f>+'MAYO-METAS '!D21</f>
        <v>303</v>
      </c>
      <c r="E21" s="21">
        <f t="shared" si="0"/>
        <v>24.634146341463413</v>
      </c>
      <c r="F21" s="20">
        <f>+'MAYO-METAS '!F21</f>
        <v>305</v>
      </c>
      <c r="G21" s="21">
        <f t="shared" si="1"/>
        <v>24.796747967479675</v>
      </c>
      <c r="H21" s="20">
        <f>+'MAYO-METAS '!H21</f>
        <v>1555</v>
      </c>
      <c r="I21" s="21">
        <f t="shared" si="2"/>
        <v>126.42276422764228</v>
      </c>
      <c r="J21" s="20">
        <f>+'MAYO-METAS '!J21</f>
        <v>305</v>
      </c>
      <c r="K21" s="22">
        <f t="shared" si="3"/>
        <v>24.796747967479675</v>
      </c>
      <c r="L21" s="20">
        <f>+'MAYO-METAS '!L21</f>
        <v>305</v>
      </c>
      <c r="M21" s="23">
        <f t="shared" si="4"/>
        <v>24.796747967479675</v>
      </c>
      <c r="N21" s="20">
        <f>+'MAYO-METAS '!N21</f>
        <v>239</v>
      </c>
      <c r="O21" s="16">
        <f t="shared" si="5"/>
        <v>19.43089430894309</v>
      </c>
      <c r="P21" s="24">
        <v>1260</v>
      </c>
      <c r="Q21" s="20">
        <f>+'MAYO-METAS '!Q21</f>
        <v>167</v>
      </c>
      <c r="R21" s="21">
        <f t="shared" si="6"/>
        <v>13.253968253968255</v>
      </c>
      <c r="S21" s="20">
        <f>+'MAYO-METAS '!S21</f>
        <v>169</v>
      </c>
      <c r="T21" s="22">
        <f t="shared" si="10"/>
        <v>13.412698412698413</v>
      </c>
      <c r="U21" s="20">
        <f>+'MAYO-METAS '!U21</f>
        <v>158</v>
      </c>
      <c r="V21" s="21">
        <f t="shared" si="7"/>
        <v>12.53968253968254</v>
      </c>
      <c r="W21" s="20">
        <f>+'MAYO-METAS '!W21</f>
        <v>172</v>
      </c>
      <c r="X21" s="16">
        <f t="shared" si="9"/>
        <v>13.65079365079365</v>
      </c>
      <c r="Y21" s="24">
        <v>1268</v>
      </c>
      <c r="Z21" s="20">
        <f>+'MAYO-METAS '!Z21</f>
        <v>155</v>
      </c>
      <c r="AA21" s="16">
        <f t="shared" si="8"/>
        <v>12.22397476340694</v>
      </c>
    </row>
    <row r="22" spans="1:27" ht="19.5" customHeight="1">
      <c r="A22" s="17">
        <v>14</v>
      </c>
      <c r="B22" s="18" t="s">
        <v>35</v>
      </c>
      <c r="C22" s="19">
        <v>1419</v>
      </c>
      <c r="D22" s="20">
        <f>+'MAYO-METAS '!D22</f>
        <v>98</v>
      </c>
      <c r="E22" s="21">
        <f t="shared" si="0"/>
        <v>6.906272022551092</v>
      </c>
      <c r="F22" s="20">
        <f>+'MAYO-METAS '!F22</f>
        <v>98</v>
      </c>
      <c r="G22" s="21">
        <f t="shared" si="1"/>
        <v>6.906272022551092</v>
      </c>
      <c r="H22" s="20">
        <f>+'MAYO-METAS '!H22</f>
        <v>620</v>
      </c>
      <c r="I22" s="21">
        <f t="shared" si="2"/>
        <v>43.692741367159975</v>
      </c>
      <c r="J22" s="20">
        <f>+'MAYO-METAS '!J22</f>
        <v>79</v>
      </c>
      <c r="K22" s="22">
        <f t="shared" si="3"/>
        <v>5.567300916138126</v>
      </c>
      <c r="L22" s="20">
        <f>+'MAYO-METAS '!L22</f>
        <v>98</v>
      </c>
      <c r="M22" s="23">
        <f t="shared" si="4"/>
        <v>6.906272022551092</v>
      </c>
      <c r="N22" s="20">
        <f>+'MAYO-METAS '!N22</f>
        <v>82</v>
      </c>
      <c r="O22" s="16">
        <f t="shared" si="5"/>
        <v>5.778717406624383</v>
      </c>
      <c r="P22" s="24">
        <v>1361</v>
      </c>
      <c r="Q22" s="20">
        <f>+'MAYO-METAS '!Q22</f>
        <v>84</v>
      </c>
      <c r="R22" s="21">
        <f t="shared" si="6"/>
        <v>6.171932402645114</v>
      </c>
      <c r="S22" s="20">
        <f>+'MAYO-METAS '!S22</f>
        <v>82</v>
      </c>
      <c r="T22" s="22">
        <f t="shared" si="10"/>
        <v>6.0249816311535636</v>
      </c>
      <c r="U22" s="20">
        <f>+'MAYO-METAS '!U22</f>
        <v>85</v>
      </c>
      <c r="V22" s="21">
        <f t="shared" si="7"/>
        <v>6.245407788390889</v>
      </c>
      <c r="W22" s="20">
        <f>+'MAYO-METAS '!W22</f>
        <v>90</v>
      </c>
      <c r="X22" s="16">
        <f t="shared" si="9"/>
        <v>6.612784717119765</v>
      </c>
      <c r="Y22" s="24">
        <v>1246</v>
      </c>
      <c r="Z22" s="20">
        <f>+'MAYO-METAS '!Z22</f>
        <v>63</v>
      </c>
      <c r="AA22" s="16">
        <f t="shared" si="8"/>
        <v>5.056179775280899</v>
      </c>
    </row>
    <row r="23" spans="1:27" ht="19.5" customHeight="1">
      <c r="A23" s="17">
        <v>15</v>
      </c>
      <c r="B23" s="18" t="s">
        <v>36</v>
      </c>
      <c r="C23" s="19">
        <v>1741</v>
      </c>
      <c r="D23" s="20">
        <f>+'MAYO-METAS '!D23</f>
        <v>390</v>
      </c>
      <c r="E23" s="21">
        <f t="shared" si="0"/>
        <v>22.400919012062033</v>
      </c>
      <c r="F23" s="20">
        <f>+'MAYO-METAS '!F23</f>
        <v>389</v>
      </c>
      <c r="G23" s="21">
        <f t="shared" si="1"/>
        <v>22.343480758184953</v>
      </c>
      <c r="H23" s="20">
        <f>+'MAYO-METAS '!H23</f>
        <v>0</v>
      </c>
      <c r="I23" s="21">
        <f t="shared" si="2"/>
        <v>0</v>
      </c>
      <c r="J23" s="20">
        <f>+'MAYO-METAS '!J23</f>
        <v>390</v>
      </c>
      <c r="K23" s="22">
        <f t="shared" si="3"/>
        <v>22.400919012062033</v>
      </c>
      <c r="L23" s="20">
        <f>+'MAYO-METAS '!L23</f>
        <v>389</v>
      </c>
      <c r="M23" s="23">
        <f t="shared" si="4"/>
        <v>22.343480758184953</v>
      </c>
      <c r="N23" s="20">
        <f>+'MAYO-METAS '!N23</f>
        <v>302</v>
      </c>
      <c r="O23" s="16">
        <f t="shared" si="5"/>
        <v>17.346352670878805</v>
      </c>
      <c r="P23" s="24">
        <v>1691</v>
      </c>
      <c r="Q23" s="20">
        <f>+'MAYO-METAS '!Q23</f>
        <v>291</v>
      </c>
      <c r="R23" s="21">
        <f t="shared" si="6"/>
        <v>17.20875221762271</v>
      </c>
      <c r="S23" s="20">
        <f>+'MAYO-METAS '!S23</f>
        <v>305</v>
      </c>
      <c r="T23" s="22">
        <f t="shared" si="10"/>
        <v>18.036664695446483</v>
      </c>
      <c r="U23" s="20">
        <f>+'MAYO-METAS '!U23</f>
        <v>305</v>
      </c>
      <c r="V23" s="21">
        <f t="shared" si="7"/>
        <v>18.036664695446483</v>
      </c>
      <c r="W23" s="20">
        <f>+'MAYO-METAS '!W23</f>
        <v>309</v>
      </c>
      <c r="X23" s="16">
        <f t="shared" si="9"/>
        <v>18.273211117681846</v>
      </c>
      <c r="Y23" s="24">
        <v>1579</v>
      </c>
      <c r="Z23" s="20">
        <f>+'MAYO-METAS '!Z23</f>
        <v>307</v>
      </c>
      <c r="AA23" s="16">
        <f t="shared" si="8"/>
        <v>19.442685243825206</v>
      </c>
    </row>
    <row r="24" spans="1:27" ht="19.5" customHeight="1">
      <c r="A24" s="17">
        <v>16</v>
      </c>
      <c r="B24" s="18" t="s">
        <v>37</v>
      </c>
      <c r="C24" s="19">
        <v>3386</v>
      </c>
      <c r="D24" s="20">
        <f>+'MAYO-METAS '!D24</f>
        <v>598</v>
      </c>
      <c r="E24" s="21">
        <f t="shared" si="0"/>
        <v>17.66095688127584</v>
      </c>
      <c r="F24" s="20">
        <f>+'MAYO-METAS '!F24</f>
        <v>604</v>
      </c>
      <c r="G24" s="21">
        <f t="shared" si="1"/>
        <v>17.838157117542824</v>
      </c>
      <c r="H24" s="20">
        <f>+'MAYO-METAS '!H24</f>
        <v>401</v>
      </c>
      <c r="I24" s="21">
        <f t="shared" si="2"/>
        <v>11.842882457176609</v>
      </c>
      <c r="J24" s="20">
        <f>+'MAYO-METAS '!J24</f>
        <v>604</v>
      </c>
      <c r="K24" s="22">
        <f t="shared" si="3"/>
        <v>17.838157117542824</v>
      </c>
      <c r="L24" s="20">
        <f>+'MAYO-METAS '!L24</f>
        <v>604</v>
      </c>
      <c r="M24" s="23">
        <f t="shared" si="4"/>
        <v>17.838157117542824</v>
      </c>
      <c r="N24" s="20">
        <f>+'MAYO-METAS '!N24</f>
        <v>446</v>
      </c>
      <c r="O24" s="16">
        <f t="shared" si="5"/>
        <v>13.171884229178973</v>
      </c>
      <c r="P24" s="24">
        <v>3324</v>
      </c>
      <c r="Q24" s="20">
        <f>+'MAYO-METAS '!Q24</f>
        <v>436</v>
      </c>
      <c r="R24" s="21">
        <f t="shared" si="6"/>
        <v>13.116726835138387</v>
      </c>
      <c r="S24" s="20">
        <f>+'MAYO-METAS '!S24</f>
        <v>439</v>
      </c>
      <c r="T24" s="22">
        <f t="shared" si="10"/>
        <v>13.206979542719615</v>
      </c>
      <c r="U24" s="20">
        <f>+'MAYO-METAS '!U24</f>
        <v>422</v>
      </c>
      <c r="V24" s="21">
        <f t="shared" si="7"/>
        <v>12.69554753309266</v>
      </c>
      <c r="W24" s="20">
        <f>+'MAYO-METAS '!W24</f>
        <v>479</v>
      </c>
      <c r="X24" s="16">
        <f t="shared" si="9"/>
        <v>14.41034897713598</v>
      </c>
      <c r="Y24" s="24">
        <v>3237</v>
      </c>
      <c r="Z24" s="20">
        <f>+'MAYO-METAS '!Z24</f>
        <v>384</v>
      </c>
      <c r="AA24" s="16">
        <f t="shared" si="8"/>
        <v>11.862835959221501</v>
      </c>
    </row>
    <row r="25" spans="1:27" ht="19.5" customHeight="1">
      <c r="A25" s="17">
        <v>17</v>
      </c>
      <c r="B25" s="18" t="s">
        <v>38</v>
      </c>
      <c r="C25" s="19">
        <v>248</v>
      </c>
      <c r="D25" s="20">
        <f>+'MAYO-METAS '!D25</f>
        <v>8</v>
      </c>
      <c r="E25" s="21">
        <f t="shared" si="0"/>
        <v>3.225806451612903</v>
      </c>
      <c r="F25" s="20">
        <f>+'MAYO-METAS '!F25</f>
        <v>8</v>
      </c>
      <c r="G25" s="21">
        <f t="shared" si="1"/>
        <v>3.225806451612903</v>
      </c>
      <c r="H25" s="20">
        <f>+'MAYO-METAS '!H25</f>
        <v>0</v>
      </c>
      <c r="I25" s="21">
        <f t="shared" si="2"/>
        <v>0</v>
      </c>
      <c r="J25" s="20">
        <f>+'MAYO-METAS '!J25</f>
        <v>8</v>
      </c>
      <c r="K25" s="22">
        <f t="shared" si="3"/>
        <v>3.225806451612903</v>
      </c>
      <c r="L25" s="20">
        <f>+'MAYO-METAS '!L25</f>
        <v>8</v>
      </c>
      <c r="M25" s="23">
        <f t="shared" si="4"/>
        <v>3.225806451612903</v>
      </c>
      <c r="N25" s="20">
        <f>+'MAYO-METAS '!N25</f>
        <v>11</v>
      </c>
      <c r="O25" s="16">
        <f t="shared" si="5"/>
        <v>4.435483870967742</v>
      </c>
      <c r="P25" s="24">
        <v>243</v>
      </c>
      <c r="Q25" s="20">
        <f>+'MAYO-METAS '!Q25</f>
        <v>8</v>
      </c>
      <c r="R25" s="21">
        <f t="shared" si="6"/>
        <v>3.292181069958848</v>
      </c>
      <c r="S25" s="20">
        <f>+'MAYO-METAS '!S25</f>
        <v>9</v>
      </c>
      <c r="T25" s="22">
        <f t="shared" si="10"/>
        <v>3.7037037037037037</v>
      </c>
      <c r="U25" s="20">
        <f>+'MAYO-METAS '!U25</f>
        <v>8</v>
      </c>
      <c r="V25" s="21">
        <f t="shared" si="7"/>
        <v>3.292181069958848</v>
      </c>
      <c r="W25" s="20">
        <f>+'MAYO-METAS '!W25</f>
        <v>8</v>
      </c>
      <c r="X25" s="16">
        <f t="shared" si="9"/>
        <v>3.292181069958848</v>
      </c>
      <c r="Y25" s="24">
        <v>261</v>
      </c>
      <c r="Z25" s="20">
        <f>+'MAYO-METAS '!Z25</f>
        <v>21</v>
      </c>
      <c r="AA25" s="16">
        <f t="shared" si="8"/>
        <v>8.045977011494253</v>
      </c>
    </row>
    <row r="26" spans="1:27" ht="19.5" customHeight="1">
      <c r="A26" s="17">
        <v>18</v>
      </c>
      <c r="B26" s="18" t="s">
        <v>39</v>
      </c>
      <c r="C26" s="19">
        <v>6297</v>
      </c>
      <c r="D26" s="20">
        <f>+'MAYO-METAS '!D26</f>
        <v>719</v>
      </c>
      <c r="E26" s="21">
        <f t="shared" si="0"/>
        <v>11.418135620136573</v>
      </c>
      <c r="F26" s="20">
        <f>+'MAYO-METAS '!F26</f>
        <v>718</v>
      </c>
      <c r="G26" s="21">
        <f t="shared" si="1"/>
        <v>11.402255042083532</v>
      </c>
      <c r="H26" s="20">
        <f>+'MAYO-METAS '!H26</f>
        <v>333</v>
      </c>
      <c r="I26" s="21">
        <f t="shared" si="2"/>
        <v>5.288232491662696</v>
      </c>
      <c r="J26" s="20">
        <f>+'MAYO-METAS '!J26</f>
        <v>719</v>
      </c>
      <c r="K26" s="22">
        <f t="shared" si="3"/>
        <v>11.418135620136573</v>
      </c>
      <c r="L26" s="20">
        <f>+'MAYO-METAS '!L26</f>
        <v>718</v>
      </c>
      <c r="M26" s="23">
        <f t="shared" si="4"/>
        <v>11.402255042083532</v>
      </c>
      <c r="N26" s="20">
        <f>+'MAYO-METAS '!N26</f>
        <v>575</v>
      </c>
      <c r="O26" s="16">
        <f t="shared" si="5"/>
        <v>9.13133238049865</v>
      </c>
      <c r="P26" s="24">
        <v>6226</v>
      </c>
      <c r="Q26" s="20">
        <f>+'MAYO-METAS '!Q26</f>
        <v>501</v>
      </c>
      <c r="R26" s="21">
        <f t="shared" si="6"/>
        <v>8.046900096370061</v>
      </c>
      <c r="S26" s="20">
        <f>+'MAYO-METAS '!S26</f>
        <v>502</v>
      </c>
      <c r="T26" s="22">
        <f t="shared" si="10"/>
        <v>8.062961773209123</v>
      </c>
      <c r="U26" s="20">
        <f>+'MAYO-METAS '!U26</f>
        <v>511</v>
      </c>
      <c r="V26" s="21">
        <f t="shared" si="7"/>
        <v>8.20751686476068</v>
      </c>
      <c r="W26" s="20">
        <f>+'MAYO-METAS '!W26</f>
        <v>517</v>
      </c>
      <c r="X26" s="16">
        <f t="shared" si="9"/>
        <v>8.303886925795053</v>
      </c>
      <c r="Y26" s="24">
        <v>6116</v>
      </c>
      <c r="Z26" s="20">
        <f>+'MAYO-METAS '!Z26</f>
        <v>468</v>
      </c>
      <c r="AA26" s="16">
        <f t="shared" si="8"/>
        <v>7.6520601700457815</v>
      </c>
    </row>
    <row r="27" spans="1:27" ht="19.5" customHeight="1">
      <c r="A27" s="17">
        <v>19</v>
      </c>
      <c r="B27" s="18" t="s">
        <v>40</v>
      </c>
      <c r="C27" s="19">
        <v>13676</v>
      </c>
      <c r="D27" s="20">
        <f>+'MAYO-METAS '!D27</f>
        <v>978</v>
      </c>
      <c r="E27" s="21">
        <f t="shared" si="0"/>
        <v>7.151213805206201</v>
      </c>
      <c r="F27" s="20">
        <f>+'MAYO-METAS '!F27</f>
        <v>975</v>
      </c>
      <c r="G27" s="21">
        <f t="shared" si="1"/>
        <v>7.129277566539924</v>
      </c>
      <c r="H27" s="20">
        <f>+'MAYO-METAS '!H27</f>
        <v>597</v>
      </c>
      <c r="I27" s="21">
        <f t="shared" si="2"/>
        <v>4.365311494589061</v>
      </c>
      <c r="J27" s="20">
        <f>+'MAYO-METAS '!J27</f>
        <v>979</v>
      </c>
      <c r="K27" s="22">
        <f t="shared" si="3"/>
        <v>7.158525884761626</v>
      </c>
      <c r="L27" s="20">
        <f>+'MAYO-METAS '!L27</f>
        <v>975</v>
      </c>
      <c r="M27" s="23">
        <f t="shared" si="4"/>
        <v>7.129277566539924</v>
      </c>
      <c r="N27" s="20">
        <f>+'MAYO-METAS '!N27</f>
        <v>796</v>
      </c>
      <c r="O27" s="16">
        <f t="shared" si="5"/>
        <v>5.820415326118749</v>
      </c>
      <c r="P27" s="24">
        <v>13513</v>
      </c>
      <c r="Q27" s="20">
        <f>+'MAYO-METAS '!Q27</f>
        <v>845</v>
      </c>
      <c r="R27" s="21">
        <f t="shared" si="6"/>
        <v>6.253237623029675</v>
      </c>
      <c r="S27" s="20">
        <f>+'MAYO-METAS '!S27</f>
        <v>852</v>
      </c>
      <c r="T27" s="22">
        <f t="shared" si="10"/>
        <v>6.305039591504477</v>
      </c>
      <c r="U27" s="20">
        <f>+'MAYO-METAS '!U27</f>
        <v>881</v>
      </c>
      <c r="V27" s="21">
        <f t="shared" si="7"/>
        <v>6.519647746614371</v>
      </c>
      <c r="W27" s="20">
        <f>+'MAYO-METAS '!W27</f>
        <v>868</v>
      </c>
      <c r="X27" s="16">
        <f t="shared" si="9"/>
        <v>6.423444090875453</v>
      </c>
      <c r="Y27" s="24">
        <v>13092</v>
      </c>
      <c r="Z27" s="20">
        <f>+'MAYO-METAS '!Z27</f>
        <v>818</v>
      </c>
      <c r="AA27" s="16">
        <f t="shared" si="8"/>
        <v>6.2480904369080354</v>
      </c>
    </row>
    <row r="28" spans="1:27" ht="19.5" customHeight="1">
      <c r="A28" s="17">
        <v>20</v>
      </c>
      <c r="B28" s="18" t="s">
        <v>41</v>
      </c>
      <c r="C28" s="19">
        <v>123</v>
      </c>
      <c r="D28" s="20">
        <f>+'MAYO-METAS '!D28</f>
        <v>2</v>
      </c>
      <c r="E28" s="21">
        <f t="shared" si="0"/>
        <v>1.6260162601626016</v>
      </c>
      <c r="F28" s="25">
        <f>+'MAYO-METAS '!F28</f>
        <v>2</v>
      </c>
      <c r="G28" s="21">
        <f t="shared" si="1"/>
        <v>1.6260162601626016</v>
      </c>
      <c r="H28" s="25">
        <f>+'MAYO-METAS '!H28</f>
        <v>0</v>
      </c>
      <c r="I28" s="21">
        <f t="shared" si="2"/>
        <v>0</v>
      </c>
      <c r="J28" s="25">
        <f>+'MAYO-METAS '!J28</f>
        <v>2</v>
      </c>
      <c r="K28" s="22">
        <f t="shared" si="3"/>
        <v>1.6260162601626016</v>
      </c>
      <c r="L28" s="25">
        <f>+'MAYO-METAS '!L28</f>
        <v>2</v>
      </c>
      <c r="M28" s="23">
        <f t="shared" si="4"/>
        <v>1.6260162601626016</v>
      </c>
      <c r="N28" s="25">
        <f>+'MAYO-METAS '!N28</f>
        <v>6</v>
      </c>
      <c r="O28" s="16">
        <f t="shared" si="5"/>
        <v>4.878048780487805</v>
      </c>
      <c r="P28" s="24">
        <v>119</v>
      </c>
      <c r="Q28" s="25">
        <f>+'MAYO-METAS '!Q28</f>
        <v>2</v>
      </c>
      <c r="R28" s="21">
        <f t="shared" si="6"/>
        <v>1.680672268907563</v>
      </c>
      <c r="S28" s="25">
        <f>+'MAYO-METAS '!S28</f>
        <v>1</v>
      </c>
      <c r="T28" s="22">
        <f t="shared" si="10"/>
        <v>0.8403361344537815</v>
      </c>
      <c r="U28" s="25">
        <f>+'MAYO-METAS '!U28</f>
        <v>2</v>
      </c>
      <c r="V28" s="21">
        <f t="shared" si="7"/>
        <v>1.680672268907563</v>
      </c>
      <c r="W28" s="25">
        <f>+'MAYO-METAS '!W28</f>
        <v>2</v>
      </c>
      <c r="X28" s="26">
        <f t="shared" si="9"/>
        <v>1.680672268907563</v>
      </c>
      <c r="Y28" s="24">
        <v>119</v>
      </c>
      <c r="Z28" s="20">
        <f>+'MAYO-METAS '!Z28</f>
        <v>1</v>
      </c>
      <c r="AA28" s="16">
        <f t="shared" si="8"/>
        <v>0.8403361344537815</v>
      </c>
    </row>
    <row r="29" spans="1:27" s="29" customFormat="1" ht="19.5" customHeight="1">
      <c r="A29" s="75"/>
      <c r="B29" s="76" t="s">
        <v>42</v>
      </c>
      <c r="C29" s="77">
        <f>SUM(C9:C28)</f>
        <v>121477</v>
      </c>
      <c r="D29" s="77">
        <f>SUM(D9:D28)</f>
        <v>11614</v>
      </c>
      <c r="E29" s="79">
        <f t="shared" si="0"/>
        <v>9.560657573038517</v>
      </c>
      <c r="F29" s="80">
        <f>SUM(F9:F28)</f>
        <v>11626</v>
      </c>
      <c r="G29" s="79">
        <f t="shared" si="1"/>
        <v>9.570535986236077</v>
      </c>
      <c r="H29" s="80">
        <f>SUM(H9:H28)</f>
        <v>9282</v>
      </c>
      <c r="I29" s="79">
        <f t="shared" si="2"/>
        <v>7.640952608312685</v>
      </c>
      <c r="J29" s="80">
        <f>SUM(J9:J28)</f>
        <v>11607</v>
      </c>
      <c r="K29" s="79">
        <f t="shared" si="3"/>
        <v>9.554895165339941</v>
      </c>
      <c r="L29" s="80">
        <f>SUM(L9:L28)</f>
        <v>11626</v>
      </c>
      <c r="M29" s="79">
        <f t="shared" si="4"/>
        <v>9.570535986236077</v>
      </c>
      <c r="N29" s="80">
        <f>SUM(N9:N28)</f>
        <v>9764</v>
      </c>
      <c r="O29" s="79">
        <f t="shared" si="5"/>
        <v>8.03773553841468</v>
      </c>
      <c r="P29" s="81">
        <f>SUM(P9:P28)</f>
        <v>120626</v>
      </c>
      <c r="Q29" s="78">
        <f>SUM(Q9:Q28)</f>
        <v>8807</v>
      </c>
      <c r="R29" s="79">
        <f t="shared" si="6"/>
        <v>7.3010793692902025</v>
      </c>
      <c r="S29" s="78">
        <f>SUM(S9:S28)</f>
        <v>8776</v>
      </c>
      <c r="T29" s="79">
        <f>+S29*100/P29</f>
        <v>7.275380100475851</v>
      </c>
      <c r="U29" s="78">
        <f>SUM(U9:U28)</f>
        <v>8954</v>
      </c>
      <c r="V29" s="79">
        <f t="shared" si="7"/>
        <v>7.422943643990516</v>
      </c>
      <c r="W29" s="78">
        <f>SUM(W9:W28)</f>
        <v>9107</v>
      </c>
      <c r="X29" s="82">
        <f>+W29*100/P29</f>
        <v>7.549781970719414</v>
      </c>
      <c r="Y29" s="81">
        <f>SUM(Y9:Y28)</f>
        <v>118730</v>
      </c>
      <c r="Z29" s="77">
        <f>SUM(Z9:Z28)</f>
        <v>8407</v>
      </c>
      <c r="AA29" s="79">
        <f t="shared" si="8"/>
        <v>7.080771498357618</v>
      </c>
    </row>
    <row r="30" ht="16.5" customHeight="1">
      <c r="A30" s="30" t="s">
        <v>43</v>
      </c>
    </row>
    <row r="31" ht="16.5" customHeight="1">
      <c r="A31" s="30" t="s">
        <v>44</v>
      </c>
    </row>
    <row r="32" spans="1:4" ht="16.5" customHeight="1">
      <c r="A32" s="31" t="s">
        <v>101</v>
      </c>
      <c r="D32" s="32"/>
    </row>
    <row r="33" spans="4:10" s="34" customFormat="1" ht="16.5" customHeight="1">
      <c r="D33" s="33"/>
      <c r="J33" s="35"/>
    </row>
  </sheetData>
  <sheetProtection/>
  <mergeCells count="18">
    <mergeCell ref="Z7:AA7"/>
    <mergeCell ref="Z6:AA6"/>
    <mergeCell ref="D7:E7"/>
    <mergeCell ref="F7:G7"/>
    <mergeCell ref="H7:I7"/>
    <mergeCell ref="J7:K7"/>
    <mergeCell ref="L7:M7"/>
    <mergeCell ref="N7:O7"/>
    <mergeCell ref="Q7:R7"/>
    <mergeCell ref="S7:T7"/>
    <mergeCell ref="Y6:Y8"/>
    <mergeCell ref="W7:X7"/>
    <mergeCell ref="U7:V7"/>
    <mergeCell ref="A6:B8"/>
    <mergeCell ref="C6:C8"/>
    <mergeCell ref="D6:O6"/>
    <mergeCell ref="P6:P8"/>
    <mergeCell ref="Q6:X6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J24"/>
  <sheetViews>
    <sheetView showGridLines="0" zoomScalePageLayoutView="0" workbookViewId="0" topLeftCell="A4">
      <selection activeCell="I13" sqref="I13"/>
    </sheetView>
  </sheetViews>
  <sheetFormatPr defaultColWidth="14.57421875" defaultRowHeight="24.75" customHeight="1"/>
  <cols>
    <col min="1" max="1" width="21.140625" style="48" customWidth="1"/>
    <col min="2" max="2" width="12.421875" style="48" customWidth="1"/>
    <col min="3" max="3" width="10.00390625" style="48" customWidth="1"/>
    <col min="4" max="4" width="12.421875" style="48" customWidth="1"/>
    <col min="5" max="5" width="10.00390625" style="48" customWidth="1"/>
    <col min="6" max="16384" width="14.57421875" style="48" customWidth="1"/>
  </cols>
  <sheetData>
    <row r="1" spans="1:5" ht="18" customHeight="1">
      <c r="A1" s="46" t="s">
        <v>0</v>
      </c>
      <c r="B1" s="47"/>
      <c r="C1" s="47"/>
      <c r="D1" s="47"/>
      <c r="E1" s="47"/>
    </row>
    <row r="2" spans="1:5" ht="18" customHeight="1">
      <c r="A2" s="49" t="s">
        <v>1</v>
      </c>
      <c r="B2" s="47"/>
      <c r="C2" s="47"/>
      <c r="D2" s="47"/>
      <c r="E2" s="47"/>
    </row>
    <row r="3" spans="1:5" ht="15.75" customHeight="1">
      <c r="A3" s="49" t="s">
        <v>45</v>
      </c>
      <c r="B3" s="50"/>
      <c r="C3" s="50"/>
      <c r="D3" s="50"/>
      <c r="E3" s="50"/>
    </row>
    <row r="4" spans="1:5" ht="15.75" customHeight="1">
      <c r="A4" s="49" t="s">
        <v>46</v>
      </c>
      <c r="B4" s="50"/>
      <c r="C4" s="50"/>
      <c r="D4" s="50"/>
      <c r="E4" s="50"/>
    </row>
    <row r="6" spans="1:5" s="51" customFormat="1" ht="18" customHeight="1">
      <c r="A6" s="92" t="s">
        <v>47</v>
      </c>
      <c r="B6" s="94">
        <v>2012</v>
      </c>
      <c r="C6" s="120"/>
      <c r="D6" s="121">
        <v>2013</v>
      </c>
      <c r="E6" s="120"/>
    </row>
    <row r="7" spans="1:5" s="51" customFormat="1" ht="24.75" customHeight="1">
      <c r="A7" s="93"/>
      <c r="B7" s="83" t="s">
        <v>48</v>
      </c>
      <c r="C7" s="84" t="s">
        <v>21</v>
      </c>
      <c r="D7" s="83" t="s">
        <v>48</v>
      </c>
      <c r="E7" s="84" t="s">
        <v>21</v>
      </c>
    </row>
    <row r="8" spans="1:10" ht="24.75" customHeight="1">
      <c r="A8" s="85" t="s">
        <v>49</v>
      </c>
      <c r="B8" s="52">
        <v>8864</v>
      </c>
      <c r="C8" s="53">
        <v>7.357115585730648</v>
      </c>
      <c r="D8" s="52">
        <f>+'ENERO-POB DANE'!D29</f>
        <v>9501</v>
      </c>
      <c r="E8" s="53">
        <f>+'ENERO-POB DANE'!E29</f>
        <v>7.821233649168155</v>
      </c>
      <c r="F8" s="54"/>
      <c r="G8" s="55"/>
      <c r="H8" s="56"/>
      <c r="I8" s="56"/>
      <c r="J8" s="56"/>
    </row>
    <row r="9" spans="1:10" ht="24.75" customHeight="1">
      <c r="A9" s="85" t="s">
        <v>50</v>
      </c>
      <c r="B9" s="52">
        <v>8863</v>
      </c>
      <c r="C9" s="53">
        <v>7.3562855862286485</v>
      </c>
      <c r="D9" s="52">
        <f>+'ENERO-POB DANE'!F29</f>
        <v>9463</v>
      </c>
      <c r="E9" s="53">
        <f>+'ENERO-POB DANE'!G29</f>
        <v>7.789952007375882</v>
      </c>
      <c r="F9" s="54"/>
      <c r="G9" s="56"/>
      <c r="H9" s="56"/>
      <c r="I9" s="56"/>
      <c r="J9" s="56"/>
    </row>
    <row r="10" spans="1:10" ht="24.75" customHeight="1">
      <c r="A10" s="85" t="s">
        <v>51</v>
      </c>
      <c r="B10" s="52">
        <v>9409</v>
      </c>
      <c r="C10" s="53">
        <v>7.8094653143208115</v>
      </c>
      <c r="D10" s="52">
        <f>+'ENERO-POB DANE'!H29</f>
        <v>9660</v>
      </c>
      <c r="E10" s="53">
        <f>+'ENERO-POB DANE'!I29</f>
        <v>7.952122624035826</v>
      </c>
      <c r="F10" s="54"/>
      <c r="G10" s="56"/>
      <c r="H10" s="56"/>
      <c r="I10" s="56"/>
      <c r="J10" s="56"/>
    </row>
    <row r="11" spans="1:10" ht="24.75" customHeight="1">
      <c r="A11" s="85" t="s">
        <v>52</v>
      </c>
      <c r="B11" s="52">
        <v>8846</v>
      </c>
      <c r="C11" s="53">
        <v>7.342175594694643</v>
      </c>
      <c r="D11" s="52">
        <f>+'ENERO-POB DANE'!J29</f>
        <v>9452</v>
      </c>
      <c r="E11" s="53">
        <f>+'ENERO-POB DANE'!K29</f>
        <v>7.780896795278118</v>
      </c>
      <c r="F11" s="54"/>
      <c r="G11" s="56"/>
      <c r="H11" s="56"/>
      <c r="I11" s="56"/>
      <c r="J11" s="56"/>
    </row>
    <row r="12" spans="1:10" ht="24.75" customHeight="1">
      <c r="A12" s="85" t="s">
        <v>14</v>
      </c>
      <c r="B12" s="52">
        <v>8863</v>
      </c>
      <c r="C12" s="53">
        <v>7.3562855862286485</v>
      </c>
      <c r="D12" s="52">
        <f>+'ENERO-POB DANE'!L29</f>
        <v>9463</v>
      </c>
      <c r="E12" s="53">
        <f>+'ENERO-POB DANE'!M29</f>
        <v>7.789952007375882</v>
      </c>
      <c r="F12" s="54"/>
      <c r="G12" s="56"/>
      <c r="H12" s="56"/>
      <c r="I12" s="56"/>
      <c r="J12" s="56"/>
    </row>
    <row r="13" spans="1:10" ht="24.75" customHeight="1">
      <c r="A13" s="85" t="s">
        <v>15</v>
      </c>
      <c r="B13" s="52">
        <v>9717</v>
      </c>
      <c r="C13" s="53">
        <v>8.065105160936904</v>
      </c>
      <c r="D13" s="52">
        <f>+'ENERO-POB DANE'!N29</f>
        <v>10595</v>
      </c>
      <c r="E13" s="53">
        <f>+'ENERO-POB DANE'!O29</f>
        <v>8.721815652345711</v>
      </c>
      <c r="F13" s="54"/>
      <c r="G13" s="56"/>
      <c r="H13" s="56"/>
      <c r="I13" s="56"/>
      <c r="J13" s="56"/>
    </row>
    <row r="14" spans="1:10" ht="24.75" customHeight="1">
      <c r="A14" s="85" t="s">
        <v>53</v>
      </c>
      <c r="B14" s="52">
        <v>9936</v>
      </c>
      <c r="C14" s="53">
        <v>8.275586353944563</v>
      </c>
      <c r="D14" s="52">
        <f>+'ENERO-POB DANE'!Q29</f>
        <v>9717</v>
      </c>
      <c r="E14" s="53">
        <f>+'ENERO-POB DANE'!R29</f>
        <v>8.055477260292143</v>
      </c>
      <c r="F14" s="54"/>
      <c r="G14" s="56"/>
      <c r="H14" s="56"/>
      <c r="I14" s="56"/>
      <c r="J14" s="56"/>
    </row>
    <row r="15" spans="1:10" ht="24.75" customHeight="1">
      <c r="A15" s="85" t="s">
        <v>17</v>
      </c>
      <c r="B15" s="52">
        <v>10117</v>
      </c>
      <c r="C15" s="53">
        <v>8.426339285714286</v>
      </c>
      <c r="D15" s="52">
        <f>+'ENERO-POB DANE'!S29</f>
        <v>9748</v>
      </c>
      <c r="E15" s="53">
        <f>+'ENERO-POB DANE'!T29</f>
        <v>8.081176529106495</v>
      </c>
      <c r="F15" s="54"/>
      <c r="G15" s="56"/>
      <c r="H15" s="56"/>
      <c r="I15" s="56"/>
      <c r="J15" s="56"/>
    </row>
    <row r="16" spans="1:10" ht="24.75" customHeight="1">
      <c r="A16" s="85" t="s">
        <v>18</v>
      </c>
      <c r="B16" s="52">
        <v>11266</v>
      </c>
      <c r="C16" s="53">
        <v>9.383328891257996</v>
      </c>
      <c r="D16" s="52">
        <f>+'ENERO-POB DANE'!U29</f>
        <v>11022</v>
      </c>
      <c r="E16" s="53">
        <f>+'ENERO-POB DANE'!V29</f>
        <v>9.13733357650921</v>
      </c>
      <c r="F16" s="54"/>
      <c r="G16" s="56"/>
      <c r="H16" s="56"/>
      <c r="I16" s="56"/>
      <c r="J16" s="56"/>
    </row>
    <row r="17" spans="1:10" ht="24.75" customHeight="1">
      <c r="A17" s="85" t="s">
        <v>19</v>
      </c>
      <c r="B17" s="52">
        <v>10349</v>
      </c>
      <c r="C17" s="53">
        <v>8.619569562899787</v>
      </c>
      <c r="D17" s="52">
        <f>+'ENERO-POB DANE'!W29</f>
        <v>10067</v>
      </c>
      <c r="E17" s="53">
        <f>+'ENERO-POB DANE'!X29</f>
        <v>8.345630295292889</v>
      </c>
      <c r="F17" s="54"/>
      <c r="G17" s="56"/>
      <c r="H17" s="56"/>
      <c r="I17" s="56"/>
      <c r="J17" s="56"/>
    </row>
    <row r="18" spans="1:10" ht="24.75" customHeight="1">
      <c r="A18" s="85" t="s">
        <v>54</v>
      </c>
      <c r="B18" s="52">
        <v>11259</v>
      </c>
      <c r="C18" s="53">
        <v>9.47464088258312</v>
      </c>
      <c r="D18" s="52">
        <f>+'ENERO-POB DANE'!Z29</f>
        <v>11732</v>
      </c>
      <c r="E18" s="53">
        <f>+'ENERO-POB DANE'!AA29</f>
        <v>9.881243156742189</v>
      </c>
      <c r="F18" s="54"/>
      <c r="G18" s="56"/>
      <c r="H18" s="56"/>
      <c r="I18" s="56"/>
      <c r="J18" s="56"/>
    </row>
    <row r="19" ht="15" customHeight="1">
      <c r="A19" s="57" t="s">
        <v>55</v>
      </c>
    </row>
    <row r="20" spans="1:6" ht="12" customHeight="1">
      <c r="A20" s="58"/>
      <c r="B20" s="59"/>
      <c r="C20" s="59"/>
      <c r="D20" s="59"/>
      <c r="E20" s="59"/>
      <c r="F20" s="60"/>
    </row>
    <row r="21" ht="14.25" customHeight="1">
      <c r="A21" s="61"/>
    </row>
    <row r="22" ht="14.25" customHeight="1">
      <c r="A22" s="61"/>
    </row>
    <row r="23" ht="14.25" customHeight="1">
      <c r="A23" s="61"/>
    </row>
    <row r="24" ht="14.25" customHeight="1">
      <c r="A24" s="61"/>
    </row>
  </sheetData>
  <sheetProtection/>
  <mergeCells count="3">
    <mergeCell ref="A6:A7"/>
    <mergeCell ref="B6:C6"/>
    <mergeCell ref="D6:E6"/>
  </mergeCells>
  <printOptions horizontalCentered="1" verticalCentered="1"/>
  <pageMargins left="0.75" right="0.75" top="1" bottom="1" header="0" footer="0"/>
  <pageSetup horizontalDpi="300" verticalDpi="300" orientation="portrait" scale="10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A35"/>
  <sheetViews>
    <sheetView showGridLines="0" tabSelected="1" zoomScale="90" zoomScaleNormal="90" zoomScalePageLayoutView="0" workbookViewId="0" topLeftCell="A1">
      <pane xSplit="3" ySplit="8" topLeftCell="F9" activePane="bottomRight" state="frozen"/>
      <selection pane="topLeft" activeCell="A33" sqref="A33"/>
      <selection pane="topRight" activeCell="A33" sqref="A33"/>
      <selection pane="bottomLeft" activeCell="A33" sqref="A33"/>
      <selection pane="bottomRight" activeCell="S9" sqref="S9:S28"/>
    </sheetView>
  </sheetViews>
  <sheetFormatPr defaultColWidth="11.421875" defaultRowHeight="16.5" customHeight="1"/>
  <cols>
    <col min="1" max="1" width="3.00390625" style="2" customWidth="1"/>
    <col min="2" max="2" width="19.7109375" style="2" customWidth="1"/>
    <col min="3" max="3" width="11.140625" style="2" customWidth="1"/>
    <col min="4" max="4" width="9.140625" style="2" customWidth="1"/>
    <col min="5" max="5" width="8.7109375" style="2" customWidth="1"/>
    <col min="6" max="6" width="8.57421875" style="2" customWidth="1"/>
    <col min="7" max="7" width="8.7109375" style="2" customWidth="1"/>
    <col min="8" max="8" width="8.8515625" style="2" customWidth="1"/>
    <col min="9" max="15" width="8.7109375" style="2" customWidth="1"/>
    <col min="16" max="16" width="10.8515625" style="2" customWidth="1"/>
    <col min="17" max="22" width="8.7109375" style="2" customWidth="1"/>
    <col min="23" max="23" width="9.140625" style="2" customWidth="1"/>
    <col min="24" max="24" width="8.57421875" style="2" customWidth="1"/>
    <col min="25" max="25" width="11.421875" style="2" customWidth="1"/>
    <col min="26" max="26" width="10.57421875" style="2" customWidth="1"/>
    <col min="27" max="27" width="8.28125" style="2" customWidth="1"/>
    <col min="28" max="16384" width="11.421875" style="2" customWidth="1"/>
  </cols>
  <sheetData>
    <row r="1" spans="1:22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8.75" customHeight="1">
      <c r="A4" s="5" t="s">
        <v>100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0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7" ht="16.5" customHeight="1">
      <c r="A6" s="111" t="s">
        <v>3</v>
      </c>
      <c r="B6" s="112"/>
      <c r="C6" s="117" t="s">
        <v>4</v>
      </c>
      <c r="D6" s="99" t="s">
        <v>5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P6" s="107" t="s">
        <v>6</v>
      </c>
      <c r="Q6" s="105" t="s">
        <v>7</v>
      </c>
      <c r="R6" s="102"/>
      <c r="S6" s="102"/>
      <c r="T6" s="102"/>
      <c r="U6" s="102"/>
      <c r="V6" s="102"/>
      <c r="W6" s="102"/>
      <c r="X6" s="106"/>
      <c r="Y6" s="107" t="s">
        <v>8</v>
      </c>
      <c r="Z6" s="105" t="s">
        <v>9</v>
      </c>
      <c r="AA6" s="106"/>
    </row>
    <row r="7" spans="1:27" ht="21" customHeight="1">
      <c r="A7" s="113"/>
      <c r="B7" s="114"/>
      <c r="C7" s="118"/>
      <c r="D7" s="103" t="s">
        <v>10</v>
      </c>
      <c r="E7" s="104"/>
      <c r="F7" s="103" t="s">
        <v>11</v>
      </c>
      <c r="G7" s="104"/>
      <c r="H7" s="103" t="s">
        <v>12</v>
      </c>
      <c r="I7" s="104"/>
      <c r="J7" s="103" t="s">
        <v>13</v>
      </c>
      <c r="K7" s="104"/>
      <c r="L7" s="103" t="s">
        <v>14</v>
      </c>
      <c r="M7" s="104"/>
      <c r="N7" s="103" t="s">
        <v>15</v>
      </c>
      <c r="O7" s="104"/>
      <c r="P7" s="108"/>
      <c r="Q7" s="103" t="s">
        <v>16</v>
      </c>
      <c r="R7" s="104"/>
      <c r="S7" s="103" t="s">
        <v>17</v>
      </c>
      <c r="T7" s="104"/>
      <c r="U7" s="103" t="s">
        <v>18</v>
      </c>
      <c r="V7" s="104"/>
      <c r="W7" s="103" t="s">
        <v>19</v>
      </c>
      <c r="X7" s="110"/>
      <c r="Y7" s="108"/>
      <c r="Z7" s="103" t="s">
        <v>16</v>
      </c>
      <c r="AA7" s="104"/>
    </row>
    <row r="8" spans="1:27" ht="23.25" customHeight="1">
      <c r="A8" s="115"/>
      <c r="B8" s="116"/>
      <c r="C8" s="119"/>
      <c r="D8" s="72" t="s">
        <v>20</v>
      </c>
      <c r="E8" s="73" t="s">
        <v>21</v>
      </c>
      <c r="F8" s="72" t="s">
        <v>20</v>
      </c>
      <c r="G8" s="73" t="s">
        <v>21</v>
      </c>
      <c r="H8" s="72" t="s">
        <v>20</v>
      </c>
      <c r="I8" s="73" t="s">
        <v>21</v>
      </c>
      <c r="J8" s="72" t="s">
        <v>20</v>
      </c>
      <c r="K8" s="73" t="s">
        <v>21</v>
      </c>
      <c r="L8" s="72" t="s">
        <v>20</v>
      </c>
      <c r="M8" s="73" t="s">
        <v>21</v>
      </c>
      <c r="N8" s="72" t="s">
        <v>20</v>
      </c>
      <c r="O8" s="73" t="s">
        <v>21</v>
      </c>
      <c r="P8" s="109"/>
      <c r="Q8" s="72" t="s">
        <v>20</v>
      </c>
      <c r="R8" s="73" t="s">
        <v>21</v>
      </c>
      <c r="S8" s="72" t="s">
        <v>20</v>
      </c>
      <c r="T8" s="73" t="s">
        <v>21</v>
      </c>
      <c r="U8" s="72" t="s">
        <v>20</v>
      </c>
      <c r="V8" s="73" t="s">
        <v>21</v>
      </c>
      <c r="W8" s="72" t="s">
        <v>20</v>
      </c>
      <c r="X8" s="74" t="s">
        <v>21</v>
      </c>
      <c r="Y8" s="109"/>
      <c r="Z8" s="72" t="s">
        <v>20</v>
      </c>
      <c r="AA8" s="73" t="s">
        <v>21</v>
      </c>
    </row>
    <row r="9" spans="1:27" ht="19.5" customHeight="1">
      <c r="A9" s="7">
        <v>1</v>
      </c>
      <c r="B9" s="8" t="s">
        <v>22</v>
      </c>
      <c r="C9" s="9">
        <v>8800</v>
      </c>
      <c r="D9" s="10">
        <f>+'[7] POS TRAZADORES POR IPS'!$R$14+'[7] NO POS POR IPS'!$F$14+'[7] NO POS POR IPS'!$K$14</f>
        <v>893</v>
      </c>
      <c r="E9" s="11">
        <f aca="true" t="shared" si="0" ref="E9:E29">+D9*100/C9</f>
        <v>10.147727272727273</v>
      </c>
      <c r="F9" s="10">
        <f>+'[7] POS TRAZADORES POR IPS'!$BV$14+'[7] NO POS POR IPS'!$F$14+'[7] NO POS POR IPS'!$K$14</f>
        <v>892</v>
      </c>
      <c r="G9" s="11">
        <f aca="true" t="shared" si="1" ref="G9:G29">+F9*100/C9</f>
        <v>10.136363636363637</v>
      </c>
      <c r="H9" s="10">
        <f>+'[7] POS TRAZADORES POR IPS'!$K$14</f>
        <v>742</v>
      </c>
      <c r="I9" s="11">
        <f aca="true" t="shared" si="2" ref="I9:I29">+H9*100/C9</f>
        <v>8.431818181818182</v>
      </c>
      <c r="J9" s="10">
        <f>+'[7] POS TRAZADORES POR IPS'!$BV$14+'[7] POS  OTRAS POR IPS'!$AA$14+'[7] NO POS POR IPS'!$K$14</f>
        <v>887</v>
      </c>
      <c r="K9" s="12">
        <f aca="true" t="shared" si="3" ref="K9:K29">+J9*100/C9</f>
        <v>10.079545454545455</v>
      </c>
      <c r="L9" s="10">
        <f>+'[7] POS TRAZADORES POR IPS'!$BV$14+'[7] NO POS POR IPS'!$F$14+'[7] NO POS POR IPS'!$K$14</f>
        <v>892</v>
      </c>
      <c r="M9" s="13">
        <f aca="true" t="shared" si="4" ref="M9:M29">+L9*100/C9</f>
        <v>10.136363636363637</v>
      </c>
      <c r="N9" s="10">
        <f>+'[7] POS TRAZADORES POR IPS'!$CA$14+'[7] POS TRAZADORES POR IPS'!$CC$14+'[7] POS TRAZADORES POR IPS'!$CE$14+'[7] POS TRAZADORES POR IPS'!$CH$14+'[7] POS TRAZADORES POR IPS'!$CK$14+'[7] POS TRAZADORES POR IPS'!$CN$14+'[7] NO POS POR IPS'!$GP$14+'[7] NO POS POR IPS'!$GS$14+'[7] NO POS POR IPS'!$GV$14+'[7] NO POS POR IPS'!$GY$14</f>
        <v>939</v>
      </c>
      <c r="O9" s="14">
        <f aca="true" t="shared" si="5" ref="O9:O29">+N9*100/C9</f>
        <v>10.670454545454545</v>
      </c>
      <c r="P9" s="15">
        <v>9077</v>
      </c>
      <c r="Q9" s="10">
        <f>+'[7] POS TRAZADORES POR IPS'!$CY$14+'[7] NO POS POR IPS'!$DA$14</f>
        <v>688</v>
      </c>
      <c r="R9" s="11">
        <f aca="true" t="shared" si="6" ref="R9:R29">+Q9*100/P9</f>
        <v>7.5795967830781095</v>
      </c>
      <c r="S9" s="10">
        <f>+'[7] POS TRAZADORES POR IPS'!$CU$14+'[7] NO POS POR IPS'!$GE$14</f>
        <v>683</v>
      </c>
      <c r="T9" s="12">
        <f>+S9*100/P9</f>
        <v>7.524512504131321</v>
      </c>
      <c r="U9" s="10">
        <f>+'[7] POS TRAZADORES POR IPS'!$DP$14+'[7] NO POS POR IPS'!$DR$14</f>
        <v>675</v>
      </c>
      <c r="V9" s="11">
        <f aca="true" t="shared" si="7" ref="V9:V29">+U9*100/P9</f>
        <v>7.436377657816459</v>
      </c>
      <c r="W9" s="10">
        <f>+'[7] POS TRAZADORES POR IPS'!$EH$14+'[7] NO POS POR IPS'!$CH$14</f>
        <v>710</v>
      </c>
      <c r="X9" s="16">
        <f>+W9*100/P9</f>
        <v>7.82196761044398</v>
      </c>
      <c r="Y9" s="15">
        <v>7300</v>
      </c>
      <c r="Z9" s="10">
        <f>+'[7] POS TRAZADORES POR IPS'!$DC$14+'[7] NO POS POR IPS'!$DE$14</f>
        <v>649</v>
      </c>
      <c r="AA9" s="14">
        <f aca="true" t="shared" si="8" ref="AA9:AA29">+Z9*100/Y9</f>
        <v>8.89041095890411</v>
      </c>
    </row>
    <row r="10" spans="1:27" ht="19.5" customHeight="1">
      <c r="A10" s="17">
        <v>2</v>
      </c>
      <c r="B10" s="18" t="s">
        <v>23</v>
      </c>
      <c r="C10" s="19">
        <v>7830</v>
      </c>
      <c r="D10" s="20">
        <f>+'[7] POS TRAZADORES POR IPS'!$R$27+'[7] POS TRAZADORES POR IPS'!$AW$27+'[7] NO POS POR IPS'!$F$27+'[7] NO POS POR IPS'!$K$27</f>
        <v>840</v>
      </c>
      <c r="E10" s="21">
        <f t="shared" si="0"/>
        <v>10.727969348659004</v>
      </c>
      <c r="F10" s="20">
        <f>+'[7] POS TRAZADORES POR IPS'!$BV$27+'[7] NO POS POR IPS'!$F$27+'[7] NO POS POR IPS'!$K$27</f>
        <v>842</v>
      </c>
      <c r="G10" s="21">
        <f t="shared" si="1"/>
        <v>10.753512132822477</v>
      </c>
      <c r="H10" s="20">
        <f>+'[7] POS TRAZADORES POR IPS'!$K$27</f>
        <v>839</v>
      </c>
      <c r="I10" s="21">
        <f t="shared" si="2"/>
        <v>10.715197956577267</v>
      </c>
      <c r="J10" s="20">
        <f>+'[7] POS TRAZADORES POR IPS'!$BV$27+'[7] POS  OTRAS POR IPS'!$AA$27+'[7] NO POS POR IPS'!$K$27</f>
        <v>842</v>
      </c>
      <c r="K10" s="22">
        <f t="shared" si="3"/>
        <v>10.753512132822477</v>
      </c>
      <c r="L10" s="20">
        <f>+'[7] POS TRAZADORES POR IPS'!$BV$27+'[7] NO POS POR IPS'!$F$27+'[7] NO POS POR IPS'!$K$27</f>
        <v>842</v>
      </c>
      <c r="M10" s="23">
        <f t="shared" si="4"/>
        <v>10.753512132822477</v>
      </c>
      <c r="N10" s="20">
        <f>+'[7] POS TRAZADORES POR IPS'!$CA$27+'[7] POS TRAZADORES POR IPS'!$CC$27+'[7] POS TRAZADORES POR IPS'!$CE$27+'[7] POS TRAZADORES POR IPS'!$CH$27+'[7] POS TRAZADORES POR IPS'!$CK$27+'[7] POS TRAZADORES POR IPS'!$CN$27+'[7] NO POS POR IPS'!$GM$27+'[7] NO POS POR IPS'!$GP$27+'[7] NO POS POR IPS'!$GS$27+'[7] NO POS POR IPS'!$GV$27</f>
        <v>686</v>
      </c>
      <c r="O10" s="16">
        <f t="shared" si="5"/>
        <v>8.76117496807152</v>
      </c>
      <c r="P10" s="24">
        <v>7535</v>
      </c>
      <c r="Q10" s="20">
        <f>+'[7] POS TRAZADORES POR IPS'!$CY$27+'[7] NO POS POR IPS'!$DA$27</f>
        <v>580</v>
      </c>
      <c r="R10" s="21">
        <f t="shared" si="6"/>
        <v>7.69741207697412</v>
      </c>
      <c r="S10" s="20">
        <f>+'[7] POS TRAZADORES POR IPS'!$CU$27+'[7] NO POS POR IPS'!$GE$27</f>
        <v>556</v>
      </c>
      <c r="T10" s="22">
        <f>+S10*100/P10</f>
        <v>7.3788984737889844</v>
      </c>
      <c r="U10" s="20">
        <f>+'[7] POS TRAZADORES POR IPS'!$DP$27+'[7] NO POS POR IPS'!$DR$27</f>
        <v>554</v>
      </c>
      <c r="V10" s="21">
        <f t="shared" si="7"/>
        <v>7.352355673523557</v>
      </c>
      <c r="W10" s="20">
        <f>+'[7] POS TRAZADORES POR IPS'!$EH$27+'[7] NO POS POR IPS'!$CH$27</f>
        <v>591</v>
      </c>
      <c r="X10" s="16">
        <f aca="true" t="shared" si="9" ref="X10:X28">+W10*100/P10</f>
        <v>7.843397478433975</v>
      </c>
      <c r="Y10" s="24">
        <v>6900</v>
      </c>
      <c r="Z10" s="20">
        <f>+'[7] POS TRAZADORES POR IPS'!$DC$27+'[7] NO POS POR IPS'!$DE$27</f>
        <v>450</v>
      </c>
      <c r="AA10" s="16">
        <f t="shared" si="8"/>
        <v>6.521739130434782</v>
      </c>
    </row>
    <row r="11" spans="1:27" ht="19.5" customHeight="1">
      <c r="A11" s="17">
        <v>3</v>
      </c>
      <c r="B11" s="18" t="s">
        <v>24</v>
      </c>
      <c r="C11" s="19">
        <v>1400</v>
      </c>
      <c r="D11" s="20">
        <f>+'[7] POS TRAZADORES POR IPS'!$R$40+'[7] POS TRAZADORES POR IPS'!$AW$40</f>
        <v>125</v>
      </c>
      <c r="E11" s="21">
        <f t="shared" si="0"/>
        <v>8.928571428571429</v>
      </c>
      <c r="F11" s="20">
        <f>+'[7] POS TRAZADORES POR IPS'!$BV$40</f>
        <v>124</v>
      </c>
      <c r="G11" s="21">
        <f t="shared" si="1"/>
        <v>8.857142857142858</v>
      </c>
      <c r="H11" s="20">
        <f>+'[7] POS TRAZADORES POR IPS'!$K$40</f>
        <v>3</v>
      </c>
      <c r="I11" s="21">
        <f t="shared" si="2"/>
        <v>0.21428571428571427</v>
      </c>
      <c r="J11" s="20">
        <f>+'[7] POS TRAZADORES POR IPS'!$BV$40</f>
        <v>124</v>
      </c>
      <c r="K11" s="22">
        <f t="shared" si="3"/>
        <v>8.857142857142858</v>
      </c>
      <c r="L11" s="20">
        <f>+'[7] POS TRAZADORES POR IPS'!$BV$40</f>
        <v>124</v>
      </c>
      <c r="M11" s="23">
        <f t="shared" si="4"/>
        <v>8.857142857142858</v>
      </c>
      <c r="N11" s="20">
        <f>+'[7] POS TRAZADORES POR IPS'!$CA$40+'[7] POS TRAZADORES POR IPS'!$CC$40+'[7] POS TRAZADORES POR IPS'!$CE$40+'[7] POS TRAZADORES POR IPS'!$CH$40+'[7] POS TRAZADORES POR IPS'!$CK$40+'[7] POS TRAZADORES POR IPS'!$CN$40</f>
        <v>93</v>
      </c>
      <c r="O11" s="16">
        <f t="shared" si="5"/>
        <v>6.642857142857143</v>
      </c>
      <c r="P11" s="24">
        <v>1329</v>
      </c>
      <c r="Q11" s="20">
        <f>+'[7] POS TRAZADORES POR IPS'!$CY$40</f>
        <v>117</v>
      </c>
      <c r="R11" s="21">
        <f t="shared" si="6"/>
        <v>8.803611738148984</v>
      </c>
      <c r="S11" s="20">
        <f>+'[7] POS TRAZADORES POR IPS'!$CU$40</f>
        <v>115</v>
      </c>
      <c r="T11" s="22">
        <f aca="true" t="shared" si="10" ref="T11:T28">+S11*100/P11</f>
        <v>8.653122648607976</v>
      </c>
      <c r="U11" s="20">
        <f>+'[7] POS TRAZADORES POR IPS'!$DP$40</f>
        <v>117</v>
      </c>
      <c r="V11" s="21">
        <f t="shared" si="7"/>
        <v>8.803611738148984</v>
      </c>
      <c r="W11" s="20">
        <f>+'[7] POS TRAZADORES POR IPS'!$EH$40</f>
        <v>116</v>
      </c>
      <c r="X11" s="16">
        <f t="shared" si="9"/>
        <v>8.72836719337848</v>
      </c>
      <c r="Y11" s="24">
        <v>1700</v>
      </c>
      <c r="Z11" s="20">
        <f>+'[7] POS TRAZADORES POR IPS'!$DC$40</f>
        <v>90</v>
      </c>
      <c r="AA11" s="16">
        <f t="shared" si="8"/>
        <v>5.294117647058823</v>
      </c>
    </row>
    <row r="12" spans="1:27" ht="19.5" customHeight="1">
      <c r="A12" s="17">
        <v>4</v>
      </c>
      <c r="B12" s="18" t="s">
        <v>25</v>
      </c>
      <c r="C12" s="19">
        <v>6307</v>
      </c>
      <c r="D12" s="20">
        <f>+'[7] POS TRAZADORES POR IPS'!$R$53+'[7] POS TRAZADORES POR IPS'!$AW$53+'[7] NO POS POR IPS'!$F$53+'[7] NO POS POR IPS'!$K$53+'[7] POS TRAZADORES POR IPS'!$AW$66</f>
        <v>549</v>
      </c>
      <c r="E12" s="21">
        <f t="shared" si="0"/>
        <v>8.704613921040114</v>
      </c>
      <c r="F12" s="20">
        <f>+'[7] POS TRAZADORES POR IPS'!$BV$53+'[7] NO POS POR IPS'!$F$53</f>
        <v>549</v>
      </c>
      <c r="G12" s="21">
        <f t="shared" si="1"/>
        <v>8.704613921040114</v>
      </c>
      <c r="H12" s="20">
        <f>+'[7] POS TRAZADORES POR IPS'!$K$53</f>
        <v>929</v>
      </c>
      <c r="I12" s="21">
        <f t="shared" si="2"/>
        <v>14.729665451086095</v>
      </c>
      <c r="J12" s="20">
        <f>+'[7] POS TRAZADORES POR IPS'!$BV$53+'[7] POS  OTRAS POR IPS'!$AA$53</f>
        <v>544</v>
      </c>
      <c r="K12" s="22">
        <f t="shared" si="3"/>
        <v>8.625336927223719</v>
      </c>
      <c r="L12" s="20">
        <f>+'[7] POS TRAZADORES POR IPS'!$BV$53+'[7] NO POS POR IPS'!$F$53</f>
        <v>549</v>
      </c>
      <c r="M12" s="23">
        <f t="shared" si="4"/>
        <v>8.704613921040114</v>
      </c>
      <c r="N12" s="20">
        <f>+'[7] POS TRAZADORES POR IPS'!$CA$53+'[7] POS TRAZADORES POR IPS'!$CC$53+'[7] POS TRAZADORES POR IPS'!$CE$53+'[7] POS TRAZADORES POR IPS'!$CH$53+'[7] POS TRAZADORES POR IPS'!$CK$53+'[7] POS TRAZADORES POR IPS'!$CN$53</f>
        <v>370</v>
      </c>
      <c r="O12" s="16">
        <f t="shared" si="5"/>
        <v>5.8664975424131915</v>
      </c>
      <c r="P12" s="24">
        <v>6078</v>
      </c>
      <c r="Q12" s="20">
        <f>+'[7] POS TRAZADORES POR IPS'!$CY$53</f>
        <v>393</v>
      </c>
      <c r="R12" s="21">
        <f t="shared" si="6"/>
        <v>6.465942744323791</v>
      </c>
      <c r="S12" s="20">
        <f>+'[7] POS TRAZADORES POR IPS'!$CU$53</f>
        <v>391</v>
      </c>
      <c r="T12" s="22">
        <f t="shared" si="10"/>
        <v>6.433037183283975</v>
      </c>
      <c r="U12" s="20">
        <f>+'[7] POS TRAZADORES POR IPS'!$DP$53</f>
        <v>398</v>
      </c>
      <c r="V12" s="21">
        <f t="shared" si="7"/>
        <v>6.54820664692333</v>
      </c>
      <c r="W12" s="20">
        <f>+'[7] POS TRAZADORES POR IPS'!$EH$53</f>
        <v>404</v>
      </c>
      <c r="X12" s="16">
        <f t="shared" si="9"/>
        <v>6.646923330042777</v>
      </c>
      <c r="Y12" s="24">
        <v>5800</v>
      </c>
      <c r="Z12" s="20">
        <f>+'[7] POS TRAZADORES POR IPS'!$DC$53</f>
        <v>436</v>
      </c>
      <c r="AA12" s="16">
        <f t="shared" si="8"/>
        <v>7.517241379310345</v>
      </c>
    </row>
    <row r="13" spans="1:27" ht="19.5" customHeight="1">
      <c r="A13" s="17">
        <v>5</v>
      </c>
      <c r="B13" s="18" t="s">
        <v>26</v>
      </c>
      <c r="C13" s="19">
        <v>6180</v>
      </c>
      <c r="D13" s="20">
        <f>+'[7] POS TRAZADORES POR IPS'!$R$66</f>
        <v>546</v>
      </c>
      <c r="E13" s="21">
        <f t="shared" si="0"/>
        <v>8.83495145631068</v>
      </c>
      <c r="F13" s="20">
        <f>+'[7] POS TRAZADORES POR IPS'!$BV$66</f>
        <v>547</v>
      </c>
      <c r="G13" s="21">
        <f t="shared" si="1"/>
        <v>8.851132686084142</v>
      </c>
      <c r="H13" s="20">
        <f>+'[7] POS TRAZADORES POR IPS'!$K$66</f>
        <v>12</v>
      </c>
      <c r="I13" s="21">
        <f t="shared" si="2"/>
        <v>0.1941747572815534</v>
      </c>
      <c r="J13" s="20">
        <f>+'[7] POS TRAZADORES POR IPS'!$BV$66</f>
        <v>547</v>
      </c>
      <c r="K13" s="22">
        <f t="shared" si="3"/>
        <v>8.851132686084142</v>
      </c>
      <c r="L13" s="20">
        <f>+'[7] POS TRAZADORES POR IPS'!$BV$66</f>
        <v>547</v>
      </c>
      <c r="M13" s="23">
        <f t="shared" si="4"/>
        <v>8.851132686084142</v>
      </c>
      <c r="N13" s="20">
        <f>+'[7] POS TRAZADORES POR IPS'!$CA$66+'[7] POS TRAZADORES POR IPS'!$CC$66+'[7] POS TRAZADORES POR IPS'!$CE$66+'[7] POS TRAZADORES POR IPS'!$CH$66+'[7] POS TRAZADORES POR IPS'!$CK$66+'[7] POS TRAZADORES POR IPS'!$CN$66</f>
        <v>452</v>
      </c>
      <c r="O13" s="16">
        <f t="shared" si="5"/>
        <v>7.313915857605178</v>
      </c>
      <c r="P13" s="24">
        <v>6405</v>
      </c>
      <c r="Q13" s="20">
        <f>+'[7] POS TRAZADORES POR IPS'!$CY$66</f>
        <v>454</v>
      </c>
      <c r="R13" s="21">
        <f t="shared" si="6"/>
        <v>7.088212334113973</v>
      </c>
      <c r="S13" s="20">
        <f>+'[7] POS TRAZADORES POR IPS'!$CU$66</f>
        <v>457</v>
      </c>
      <c r="T13" s="22">
        <f t="shared" si="10"/>
        <v>7.135050741608119</v>
      </c>
      <c r="U13" s="20">
        <f>+'[7] POS TRAZADORES POR IPS'!$DP$66</f>
        <v>478</v>
      </c>
      <c r="V13" s="21">
        <f t="shared" si="7"/>
        <v>7.462919594067135</v>
      </c>
      <c r="W13" s="20">
        <f>+'[7] POS TRAZADORES POR IPS'!$EH$66</f>
        <v>473</v>
      </c>
      <c r="X13" s="16">
        <f t="shared" si="9"/>
        <v>7.384855581576893</v>
      </c>
      <c r="Y13" s="24">
        <v>6400</v>
      </c>
      <c r="Z13" s="20">
        <f>+'[7] POS TRAZADORES POR IPS'!$DC$66</f>
        <v>404</v>
      </c>
      <c r="AA13" s="16">
        <f t="shared" si="8"/>
        <v>6.3125</v>
      </c>
    </row>
    <row r="14" spans="1:27" ht="19.5" customHeight="1">
      <c r="A14" s="17">
        <v>6</v>
      </c>
      <c r="B14" s="18" t="s">
        <v>27</v>
      </c>
      <c r="C14" s="19">
        <v>3571</v>
      </c>
      <c r="D14" s="20">
        <f>+'[7] POS TRAZADORES POR IPS'!$R$79+'[7] POS TRAZADORES POR IPS'!$AW$79</f>
        <v>331</v>
      </c>
      <c r="E14" s="21">
        <f t="shared" si="0"/>
        <v>9.269112293475217</v>
      </c>
      <c r="F14" s="20">
        <f>+'[7] POS TRAZADORES POR IPS'!$BV$79</f>
        <v>333</v>
      </c>
      <c r="G14" s="21">
        <f t="shared" si="1"/>
        <v>9.325119014281714</v>
      </c>
      <c r="H14" s="20">
        <f>+'[7] POS TRAZADORES POR IPS'!$K$79</f>
        <v>336</v>
      </c>
      <c r="I14" s="21">
        <f t="shared" si="2"/>
        <v>9.409129095491458</v>
      </c>
      <c r="J14" s="20">
        <f>+'[7] POS TRAZADORES POR IPS'!$BV$79</f>
        <v>333</v>
      </c>
      <c r="K14" s="22">
        <f t="shared" si="3"/>
        <v>9.325119014281714</v>
      </c>
      <c r="L14" s="20">
        <f>+'[7] POS TRAZADORES POR IPS'!$BV$79</f>
        <v>333</v>
      </c>
      <c r="M14" s="23">
        <f t="shared" si="4"/>
        <v>9.325119014281714</v>
      </c>
      <c r="N14" s="20">
        <f>+'[7] POS TRAZADORES POR IPS'!$CA$79+'[7] POS TRAZADORES POR IPS'!$CC$79+'[7] POS TRAZADORES POR IPS'!$CE$79+'[7] POS TRAZADORES POR IPS'!$CH$79+'[7] POS TRAZADORES POR IPS'!$CK$79+'[7] POS TRAZADORES POR IPS'!$CN$79</f>
        <v>303</v>
      </c>
      <c r="O14" s="16">
        <f t="shared" si="5"/>
        <v>8.485018202184262</v>
      </c>
      <c r="P14" s="24">
        <v>3449</v>
      </c>
      <c r="Q14" s="20">
        <f>+'[7] POS TRAZADORES POR IPS'!$CY$79</f>
        <v>278</v>
      </c>
      <c r="R14" s="21">
        <f t="shared" si="6"/>
        <v>8.060307335459553</v>
      </c>
      <c r="S14" s="20">
        <f>+'[7] POS TRAZADORES POR IPS'!$CU$79</f>
        <v>278</v>
      </c>
      <c r="T14" s="22">
        <f t="shared" si="10"/>
        <v>8.060307335459553</v>
      </c>
      <c r="U14" s="20">
        <f>+'[7] POS TRAZADORES POR IPS'!$DP$79</f>
        <v>288</v>
      </c>
      <c r="V14" s="21">
        <f t="shared" si="7"/>
        <v>8.35024644824587</v>
      </c>
      <c r="W14" s="20">
        <f>+'[7] POS TRAZADORES POR IPS'!$EH$79</f>
        <v>284</v>
      </c>
      <c r="X14" s="16">
        <f t="shared" si="9"/>
        <v>8.234270803131343</v>
      </c>
      <c r="Y14" s="24">
        <v>3500</v>
      </c>
      <c r="Z14" s="20">
        <f>+'[7] POS TRAZADORES POR IPS'!$DC$79</f>
        <v>275</v>
      </c>
      <c r="AA14" s="16">
        <f t="shared" si="8"/>
        <v>7.857142857142857</v>
      </c>
    </row>
    <row r="15" spans="1:27" ht="19.5" customHeight="1">
      <c r="A15" s="17">
        <v>7</v>
      </c>
      <c r="B15" s="18" t="s">
        <v>28</v>
      </c>
      <c r="C15" s="19">
        <v>9334</v>
      </c>
      <c r="D15" s="20">
        <f>+'[7] POS TRAZADORES POR IPS'!$R$92+'[7] POS TRAZADORES POR IPS'!$AW$92</f>
        <v>1001</v>
      </c>
      <c r="E15" s="21">
        <f t="shared" si="0"/>
        <v>10.724233983286908</v>
      </c>
      <c r="F15" s="20">
        <f>+'[7] POS TRAZADORES POR IPS'!$BV$92</f>
        <v>1003</v>
      </c>
      <c r="G15" s="21">
        <f t="shared" si="1"/>
        <v>10.745661024212556</v>
      </c>
      <c r="H15" s="20">
        <f>+'[7] POS TRAZADORES POR IPS'!$K$92</f>
        <v>128</v>
      </c>
      <c r="I15" s="21">
        <f t="shared" si="2"/>
        <v>1.3713306192414827</v>
      </c>
      <c r="J15" s="20">
        <f>+'[7] POS TRAZADORES POR IPS'!$BV$92</f>
        <v>1003</v>
      </c>
      <c r="K15" s="22">
        <f t="shared" si="3"/>
        <v>10.745661024212556</v>
      </c>
      <c r="L15" s="20">
        <f>+'[7] POS TRAZADORES POR IPS'!$BV$92</f>
        <v>1003</v>
      </c>
      <c r="M15" s="23">
        <f t="shared" si="4"/>
        <v>10.745661024212556</v>
      </c>
      <c r="N15" s="20">
        <f>+'[7] POS TRAZADORES POR IPS'!$CA$92+'[7] POS TRAZADORES POR IPS'!$CC$92+'[7] POS TRAZADORES POR IPS'!$CE$92+'[7] POS TRAZADORES POR IPS'!$CH$92+'[7] POS TRAZADORES POR IPS'!$CK$92+'[7] POS TRAZADORES POR IPS'!$CN$92</f>
        <v>850</v>
      </c>
      <c r="O15" s="16">
        <f t="shared" si="5"/>
        <v>9.10649239340047</v>
      </c>
      <c r="P15" s="24">
        <v>10209</v>
      </c>
      <c r="Q15" s="20">
        <f>+'[7] POS TRAZADORES POR IPS'!$CY$92</f>
        <v>895</v>
      </c>
      <c r="R15" s="21">
        <f t="shared" si="6"/>
        <v>8.7667744147321</v>
      </c>
      <c r="S15" s="20">
        <f>+'[7] POS TRAZADORES POR IPS'!$CU$92</f>
        <v>896</v>
      </c>
      <c r="T15" s="22">
        <f t="shared" si="10"/>
        <v>8.776569693407778</v>
      </c>
      <c r="U15" s="20">
        <f>+'[7] POS TRAZADORES POR IPS'!$DP$92</f>
        <v>891</v>
      </c>
      <c r="V15" s="21">
        <f t="shared" si="7"/>
        <v>8.727593300029385</v>
      </c>
      <c r="W15" s="20">
        <f>+'[7] POS TRAZADORES POR IPS'!$EH$92</f>
        <v>924</v>
      </c>
      <c r="X15" s="16">
        <f t="shared" si="9"/>
        <v>9.050837496326771</v>
      </c>
      <c r="Y15" s="24">
        <v>8100</v>
      </c>
      <c r="Z15" s="20">
        <f>+'[7] POS TRAZADORES POR IPS'!$DC$92</f>
        <v>793</v>
      </c>
      <c r="AA15" s="16">
        <f t="shared" si="8"/>
        <v>9.790123456790123</v>
      </c>
    </row>
    <row r="16" spans="1:27" ht="19.5" customHeight="1">
      <c r="A16" s="17">
        <v>8</v>
      </c>
      <c r="B16" s="18" t="s">
        <v>29</v>
      </c>
      <c r="C16" s="19">
        <v>14891</v>
      </c>
      <c r="D16" s="20">
        <f>+'[7] POS TRAZADORES POR IPS'!$R$105+'[7] POS TRAZADORES POR IPS'!$AW$105+'[7] NO POS POR IPS'!$F$105+'[7] NO POS POR IPS'!$K$105</f>
        <v>1462</v>
      </c>
      <c r="E16" s="21">
        <f t="shared" si="0"/>
        <v>9.818010879054462</v>
      </c>
      <c r="F16" s="20">
        <f>+'[7] POS TRAZADORES POR IPS'!$BV$105+'[7] NO POS POR IPS'!$F$105+'[7] NO POS POR IPS'!$K$105</f>
        <v>1465</v>
      </c>
      <c r="G16" s="21">
        <f t="shared" si="1"/>
        <v>9.838157276207104</v>
      </c>
      <c r="H16" s="20">
        <f>+'[7] POS TRAZADORES POR IPS'!$K$105</f>
        <v>893</v>
      </c>
      <c r="I16" s="21">
        <f t="shared" si="2"/>
        <v>5.996910885769928</v>
      </c>
      <c r="J16" s="20">
        <f>+'[7] POS TRAZADORES POR IPS'!$BV$105+'[7] POS  OTRAS POR IPS'!$AA$105+'[7] NO POS POR IPS'!$K$105</f>
        <v>1465</v>
      </c>
      <c r="K16" s="22">
        <f t="shared" si="3"/>
        <v>9.838157276207104</v>
      </c>
      <c r="L16" s="20">
        <f>+'[7] POS TRAZADORES POR IPS'!$BV$105+'[7] NO POS POR IPS'!$F$105+'[7] NO POS POR IPS'!$K$105</f>
        <v>1465</v>
      </c>
      <c r="M16" s="23">
        <f t="shared" si="4"/>
        <v>9.838157276207104</v>
      </c>
      <c r="N16" s="20">
        <f>+'[7] POS TRAZADORES POR IPS'!$CA$105+'[7] POS TRAZADORES POR IPS'!$CC$105+'[7] POS TRAZADORES POR IPS'!$CE$105+'[7] POS TRAZADORES POR IPS'!$CH$105+'[7] POS TRAZADORES POR IPS'!$CK$105+'[7] POS TRAZADORES POR IPS'!$CN$105+'[7] NO POS POR IPS'!$GP$105+'[7] NO POS POR IPS'!$GS$105+'[7] NO POS POR IPS'!$GV$105+'[7] NO POS POR IPS'!$GY$105</f>
        <v>1211</v>
      </c>
      <c r="O16" s="16">
        <f t="shared" si="5"/>
        <v>8.132428983950037</v>
      </c>
      <c r="P16" s="24">
        <v>14512</v>
      </c>
      <c r="Q16" s="20">
        <f>+'[7] POS TRAZADORES POR IPS'!$CY$105+'[7] NO POS POR IPS'!$DA$105</f>
        <v>984</v>
      </c>
      <c r="R16" s="21">
        <f t="shared" si="6"/>
        <v>6.780595369349504</v>
      </c>
      <c r="S16" s="20">
        <f>+'[7] POS TRAZADORES POR IPS'!$CU$105+'[7] NO POS POR IPS'!$GE$105</f>
        <v>980</v>
      </c>
      <c r="T16" s="22">
        <f t="shared" si="10"/>
        <v>6.75303197353914</v>
      </c>
      <c r="U16" s="20">
        <f>+'[7] POS TRAZADORES POR IPS'!$DP$105+'[7] NO POS POR IPS'!$DR$105</f>
        <v>1015</v>
      </c>
      <c r="V16" s="21">
        <f t="shared" si="7"/>
        <v>6.994211686879823</v>
      </c>
      <c r="W16" s="20">
        <f>+'[7] POS TRAZADORES POR IPS'!$EH$105+'[7] NO POS POR IPS'!$CH$105</f>
        <v>1022</v>
      </c>
      <c r="X16" s="16">
        <f t="shared" si="9"/>
        <v>7.0424476295479606</v>
      </c>
      <c r="Y16" s="24">
        <v>14116</v>
      </c>
      <c r="Z16" s="20">
        <f>+'[7] POS TRAZADORES POR IPS'!$DC$105+'[7] NO POS POR IPS'!$DE$105</f>
        <v>1036</v>
      </c>
      <c r="AA16" s="16">
        <f t="shared" si="8"/>
        <v>7.339189572116747</v>
      </c>
    </row>
    <row r="17" spans="1:27" ht="19.5" customHeight="1">
      <c r="A17" s="17">
        <v>9</v>
      </c>
      <c r="B17" s="18" t="s">
        <v>30</v>
      </c>
      <c r="C17" s="19">
        <v>5468</v>
      </c>
      <c r="D17" s="36">
        <f>+'[7] POS TRAZADORES POR IPS'!$R$118+'[7] NO POS POR IPS'!$K$118</f>
        <v>622</v>
      </c>
      <c r="E17" s="37">
        <f t="shared" si="0"/>
        <v>11.375274323335772</v>
      </c>
      <c r="F17" s="36">
        <f>+'[7] POS TRAZADORES POR IPS'!$BV$118+'[7] NO POS POR IPS'!$K$118</f>
        <v>623</v>
      </c>
      <c r="G17" s="37">
        <f t="shared" si="1"/>
        <v>11.393562545720556</v>
      </c>
      <c r="H17" s="36">
        <f>+'[7] POS TRAZADORES POR IPS'!$K$118</f>
        <v>90</v>
      </c>
      <c r="I17" s="37">
        <f t="shared" si="2"/>
        <v>1.6459400146305778</v>
      </c>
      <c r="J17" s="36">
        <f>+'[7] POS TRAZADORES POR IPS'!$BV$118+'[7] NO POS POR IPS'!$K$118+'[7] POS  OTRAS POR IPS'!$AA$118</f>
        <v>623</v>
      </c>
      <c r="K17" s="38">
        <f t="shared" si="3"/>
        <v>11.393562545720556</v>
      </c>
      <c r="L17" s="36">
        <f>+'[7] POS TRAZADORES POR IPS'!$BV$118+'[7] NO POS POR IPS'!$K$118</f>
        <v>623</v>
      </c>
      <c r="M17" s="39">
        <f t="shared" si="4"/>
        <v>11.393562545720556</v>
      </c>
      <c r="N17" s="20">
        <f>+'[7] POS TRAZADORES POR IPS'!$CA$118+'[7] POS TRAZADORES POR IPS'!$CC$118+'[7] POS TRAZADORES POR IPS'!$CE$118+'[7] POS TRAZADORES POR IPS'!$CH$118+'[7] POS TRAZADORES POR IPS'!$CK$118+'[7] POS TRAZADORES POR IPS'!$CN$118+'[7] NO POS POR IPS'!$GP$118+'[7] NO POS POR IPS'!$GS$118+'[7] NO POS POR IPS'!$GV$118+'[7] NO POS POR IPS'!$GY$118</f>
        <v>495</v>
      </c>
      <c r="O17" s="40">
        <f t="shared" si="5"/>
        <v>9.052670080468179</v>
      </c>
      <c r="P17" s="41">
        <v>6316</v>
      </c>
      <c r="Q17" s="36">
        <f>+'[7] POS TRAZADORES POR IPS'!$CY$118+'[7] NO POS POR IPS'!$DA$118</f>
        <v>457</v>
      </c>
      <c r="R17" s="37">
        <f t="shared" si="6"/>
        <v>7.235592146928436</v>
      </c>
      <c r="S17" s="36">
        <f>+'[7] POS TRAZADORES POR IPS'!$CU$118+'[7] NO POS POR IPS'!$GE$118</f>
        <v>422</v>
      </c>
      <c r="T17" s="38">
        <f t="shared" si="10"/>
        <v>6.681443951868271</v>
      </c>
      <c r="U17" s="36">
        <f>+'[7] POS TRAZADORES POR IPS'!$DP$118+'[7] NO POS POR IPS'!$DR$118</f>
        <v>445</v>
      </c>
      <c r="V17" s="37">
        <f t="shared" si="7"/>
        <v>7.045598480050665</v>
      </c>
      <c r="W17" s="36">
        <f>+'[7] POS TRAZADORES POR IPS'!$EH$118+'[7] NO POS POR IPS'!$CH$118</f>
        <v>443</v>
      </c>
      <c r="X17" s="40">
        <f t="shared" si="9"/>
        <v>7.01393286890437</v>
      </c>
      <c r="Y17" s="41">
        <v>6800</v>
      </c>
      <c r="Z17" s="36">
        <f>+'[7] POS TRAZADORES POR IPS'!$DC$118+'[7] NO POS POR IPS'!$DE$118</f>
        <v>416</v>
      </c>
      <c r="AA17" s="40">
        <f t="shared" si="8"/>
        <v>6.117647058823529</v>
      </c>
    </row>
    <row r="18" spans="1:27" ht="19.5" customHeight="1">
      <c r="A18" s="17">
        <v>10</v>
      </c>
      <c r="B18" s="18" t="s">
        <v>31</v>
      </c>
      <c r="C18" s="19">
        <v>8926</v>
      </c>
      <c r="D18" s="20">
        <f>+'[7] POS TRAZADORES POR IPS'!$R$131+'[7] POS TRAZADORES POR IPS'!$AW$131+'[7] NO POS POR IPS'!$F$131+'[7] NO POS POR IPS'!$K$131</f>
        <v>729</v>
      </c>
      <c r="E18" s="21">
        <f t="shared" si="0"/>
        <v>8.167152139816267</v>
      </c>
      <c r="F18" s="20">
        <f>+'[7] POS TRAZADORES POR IPS'!$BV$131+'[7] NO POS POR IPS'!$K$131</f>
        <v>728</v>
      </c>
      <c r="G18" s="21">
        <f t="shared" si="1"/>
        <v>8.155948913287027</v>
      </c>
      <c r="H18" s="20">
        <f>+'[7] POS TRAZADORES POR IPS'!$K$131</f>
        <v>221</v>
      </c>
      <c r="I18" s="21">
        <f t="shared" si="2"/>
        <v>2.475913062962133</v>
      </c>
      <c r="J18" s="20">
        <f>+'[7] POS TRAZADORES POR IPS'!$BV$131+'[7] NO POS POR IPS'!$K$131+'[7] POS  OTRAS POR IPS'!$AA$131</f>
        <v>728</v>
      </c>
      <c r="K18" s="22">
        <f t="shared" si="3"/>
        <v>8.155948913287027</v>
      </c>
      <c r="L18" s="20">
        <f>+'[7] POS TRAZADORES POR IPS'!$BV$131+'[7] NO POS POR IPS'!$K$131</f>
        <v>728</v>
      </c>
      <c r="M18" s="23">
        <f t="shared" si="4"/>
        <v>8.155948913287027</v>
      </c>
      <c r="N18" s="20">
        <f>+'[7] POS TRAZADORES POR IPS'!$CA$131+'[7] POS TRAZADORES POR IPS'!$CC$131+'[7] POS TRAZADORES POR IPS'!$CE$131+'[7] POS TRAZADORES POR IPS'!$CH$131+'[7] POS TRAZADORES POR IPS'!$CK$131+'[7] POS TRAZADORES POR IPS'!$CN$131</f>
        <v>629</v>
      </c>
      <c r="O18" s="16">
        <f t="shared" si="5"/>
        <v>7.046829486892225</v>
      </c>
      <c r="P18" s="24">
        <v>8934</v>
      </c>
      <c r="Q18" s="20">
        <f>+'[7] POS TRAZADORES POR IPS'!$CY$131+'[7] NO POS POR IPS'!$DA$131</f>
        <v>595</v>
      </c>
      <c r="R18" s="21">
        <f t="shared" si="6"/>
        <v>6.659950749944034</v>
      </c>
      <c r="S18" s="20">
        <f>+'[7] POS TRAZADORES POR IPS'!$CU$131+'[7] NO POS POR IPS'!$GR$131</f>
        <v>594</v>
      </c>
      <c r="T18" s="22">
        <f t="shared" si="10"/>
        <v>6.648757555406313</v>
      </c>
      <c r="U18" s="20">
        <f>+'[7] POS TRAZADORES POR IPS'!$DP$131+'[7] NO POS POR IPS'!$DR$131</f>
        <v>608</v>
      </c>
      <c r="V18" s="21">
        <f t="shared" si="7"/>
        <v>6.8054622789344075</v>
      </c>
      <c r="W18" s="20">
        <f>+'[7] POS TRAZADORES POR IPS'!$EH$131+'[7] NO POS POR IPS'!$CH$131</f>
        <v>615</v>
      </c>
      <c r="X18" s="16">
        <f t="shared" si="9"/>
        <v>6.883814640698455</v>
      </c>
      <c r="Y18" s="24">
        <v>9100</v>
      </c>
      <c r="Z18" s="20">
        <f>+'[7] POS TRAZADORES POR IPS'!$DC$131+'[7] NO POS POR IPS'!$DE$131</f>
        <v>599</v>
      </c>
      <c r="AA18" s="16">
        <f t="shared" si="8"/>
        <v>6.582417582417582</v>
      </c>
    </row>
    <row r="19" spans="1:27" ht="19.5" customHeight="1">
      <c r="A19" s="17">
        <v>11</v>
      </c>
      <c r="B19" s="18" t="s">
        <v>32</v>
      </c>
      <c r="C19" s="19">
        <v>11333</v>
      </c>
      <c r="D19" s="20">
        <f>+'[7] POS TRAZADORES POR IPS'!$R$144+'[7] POS TRAZADORES POR IPS'!$AW$144+'[7] NO POS POR IPS'!$K$144</f>
        <v>1038</v>
      </c>
      <c r="E19" s="21">
        <f t="shared" si="0"/>
        <v>9.159092914497485</v>
      </c>
      <c r="F19" s="20">
        <f>+'[7] POS TRAZADORES POR IPS'!$BV$144+'[7] NO POS POR IPS'!$K$144+'[7] NO POS POR IPS'!$F$144</f>
        <v>1038</v>
      </c>
      <c r="G19" s="21">
        <f t="shared" si="1"/>
        <v>9.159092914497485</v>
      </c>
      <c r="H19" s="20">
        <f>+'[7] POS TRAZADORES POR IPS'!$K$144</f>
        <v>501</v>
      </c>
      <c r="I19" s="21">
        <f t="shared" si="2"/>
        <v>4.420718256419306</v>
      </c>
      <c r="J19" s="20">
        <f>+'[7] POS TRAZADORES POR IPS'!$BV$144+'[7] POS  OTRAS POR IPS'!$AA$144+'[7] NO POS POR IPS'!$K$144</f>
        <v>1042</v>
      </c>
      <c r="K19" s="22">
        <f t="shared" si="3"/>
        <v>9.194388070237359</v>
      </c>
      <c r="L19" s="20">
        <f>+'[7] POS TRAZADORES POR IPS'!$BV$144+'[7] NO POS POR IPS'!$K$144+'[7] NO POS POR IPS'!$F$144</f>
        <v>1038</v>
      </c>
      <c r="M19" s="23">
        <f t="shared" si="4"/>
        <v>9.159092914497485</v>
      </c>
      <c r="N19" s="20">
        <f>+'[7] POS TRAZADORES POR IPS'!$CA$144+'[7] POS TRAZADORES POR IPS'!$CC$144+'[7] POS TRAZADORES POR IPS'!$CE$144+'[7] POS TRAZADORES POR IPS'!$CH$144+'[7] POS TRAZADORES POR IPS'!$CK$144+'[7] POS TRAZADORES POR IPS'!$CN$144+'[7] NO POS POR IPS'!$GP$144+'[7] NO POS POR IPS'!$GS$144+'[7] NO POS POR IPS'!$GV$144+'[7] NO POS POR IPS'!$GY$144</f>
        <v>919</v>
      </c>
      <c r="O19" s="16">
        <f t="shared" si="5"/>
        <v>8.109062031236213</v>
      </c>
      <c r="P19" s="24">
        <v>11045</v>
      </c>
      <c r="Q19" s="20">
        <f>+'[7] POS TRAZADORES POR IPS'!$CY$144+'[7] NO POS POR IPS'!$DA$144</f>
        <v>800</v>
      </c>
      <c r="R19" s="21">
        <f t="shared" si="6"/>
        <v>7.24309642372114</v>
      </c>
      <c r="S19" s="20">
        <f>+'[7] POS TRAZADORES POR IPS'!$CU$144+'[7] NO POS POR IPS'!$GE$144</f>
        <v>809</v>
      </c>
      <c r="T19" s="22">
        <f t="shared" si="10"/>
        <v>7.324581258488004</v>
      </c>
      <c r="U19" s="20">
        <f>+'[7] POS TRAZADORES POR IPS'!$DP$144+'[7] NO POS POR IPS'!$DR$144</f>
        <v>864</v>
      </c>
      <c r="V19" s="21">
        <f t="shared" si="7"/>
        <v>7.8225441376188325</v>
      </c>
      <c r="W19" s="20">
        <f>+'[7] POS TRAZADORES POR IPS'!$EH$144+'[7] NO POS POR IPS'!$CH$144</f>
        <v>842</v>
      </c>
      <c r="X19" s="16">
        <f t="shared" si="9"/>
        <v>7.623358985966501</v>
      </c>
      <c r="Y19" s="24">
        <v>12800</v>
      </c>
      <c r="Z19" s="20">
        <f>+'[7] POS TRAZADORES POR IPS'!$DC$144+'[7] NO POS POR IPS'!$DE$144</f>
        <v>839</v>
      </c>
      <c r="AA19" s="16">
        <f t="shared" si="8"/>
        <v>6.5546875</v>
      </c>
    </row>
    <row r="20" spans="1:27" ht="19.5" customHeight="1">
      <c r="A20" s="17">
        <v>12</v>
      </c>
      <c r="B20" s="18" t="s">
        <v>33</v>
      </c>
      <c r="C20" s="19">
        <v>4862</v>
      </c>
      <c r="D20" s="20">
        <f>+'[7] POS TRAZADORES POR IPS'!$R$157+'[7] POS TRAZADORES POR IPS'!$AW$157+'[7] NO POS POR IPS'!$F$157+'[7] NO POS POR IPS'!$K$157</f>
        <v>382</v>
      </c>
      <c r="E20" s="21">
        <f t="shared" si="0"/>
        <v>7.856849033319621</v>
      </c>
      <c r="F20" s="20">
        <f>+'[7] POS TRAZADORES POR IPS'!$BV$157+'[7] NO POS POR IPS'!$F$157+'[7] NO POS POR IPS'!$K$157</f>
        <v>383</v>
      </c>
      <c r="G20" s="21">
        <f t="shared" si="1"/>
        <v>7.877416700946113</v>
      </c>
      <c r="H20" s="20">
        <f>+'[7] POS TRAZADORES POR IPS'!$K$157</f>
        <v>1082</v>
      </c>
      <c r="I20" s="21">
        <f t="shared" si="2"/>
        <v>22.254216371863432</v>
      </c>
      <c r="J20" s="20">
        <f>+'[7] POS TRAZADORES POR IPS'!$BV$157+'[7] POS  OTRAS POR IPS'!$AA$157+'[7] NO POS POR IPS'!$K$157</f>
        <v>383</v>
      </c>
      <c r="K20" s="22">
        <f t="shared" si="3"/>
        <v>7.877416700946113</v>
      </c>
      <c r="L20" s="20">
        <f>+'[7] POS TRAZADORES POR IPS'!$BV$157+'[7] NO POS POR IPS'!$F$157+'[7] NO POS POR IPS'!$K$157</f>
        <v>383</v>
      </c>
      <c r="M20" s="23">
        <f t="shared" si="4"/>
        <v>7.877416700946113</v>
      </c>
      <c r="N20" s="20">
        <f>+'[7] POS TRAZADORES POR IPS'!$CA$157+'[7] POS TRAZADORES POR IPS'!$CC$157+'[7] POS TRAZADORES POR IPS'!$CE$157+'[7] POS TRAZADORES POR IPS'!$CH$157+'[7] POS TRAZADORES POR IPS'!$CK$157+'[7] POS TRAZADORES POR IPS'!$CN$157+'[7] NO POS POR IPS'!$GP$157+'[7] NO POS POR IPS'!$GS$157</f>
        <v>360</v>
      </c>
      <c r="O20" s="16">
        <f t="shared" si="5"/>
        <v>7.4043603455368165</v>
      </c>
      <c r="P20" s="24">
        <v>3751</v>
      </c>
      <c r="Q20" s="20">
        <f>+'[7] POS TRAZADORES POR IPS'!$CY$157+'[7] NO POS POR IPS'!$DA$157</f>
        <v>232</v>
      </c>
      <c r="R20" s="21">
        <f t="shared" si="6"/>
        <v>6.185017328712344</v>
      </c>
      <c r="S20" s="20">
        <f>+'[7] POS TRAZADORES POR IPS'!$CU$157+'[7] NO POS POR IPS'!$GE$157</f>
        <v>236</v>
      </c>
      <c r="T20" s="22">
        <f t="shared" si="10"/>
        <v>6.2916555585177285</v>
      </c>
      <c r="U20" s="20">
        <f>+'[7] POS TRAZADORES POR IPS'!$DP$157+'[7] NO POS POR IPS'!$DR$157</f>
        <v>249</v>
      </c>
      <c r="V20" s="21">
        <f t="shared" si="7"/>
        <v>6.63822980538523</v>
      </c>
      <c r="W20" s="20">
        <f>+'[7] POS TRAZADORES POR IPS'!$EH$157+'[7] NO POS POR IPS'!$CH$157</f>
        <v>238</v>
      </c>
      <c r="X20" s="16">
        <f t="shared" si="9"/>
        <v>6.344974673420421</v>
      </c>
      <c r="Y20" s="24">
        <v>3500</v>
      </c>
      <c r="Z20" s="20">
        <f>+'[7] POS TRAZADORES POR IPS'!$DC$157+'[7] NO POS POR IPS'!$DE$157</f>
        <v>203</v>
      </c>
      <c r="AA20" s="16">
        <f t="shared" si="8"/>
        <v>5.8</v>
      </c>
    </row>
    <row r="21" spans="1:27" ht="19.5" customHeight="1">
      <c r="A21" s="17">
        <v>13</v>
      </c>
      <c r="B21" s="18" t="s">
        <v>34</v>
      </c>
      <c r="C21" s="19">
        <v>3542</v>
      </c>
      <c r="D21" s="20">
        <f>+'[7] POS TRAZADORES POR IPS'!$R$170+'[7] NO POS POR IPS'!$F$170+'[7] NO POS POR IPS'!$K$170</f>
        <v>303</v>
      </c>
      <c r="E21" s="21">
        <f t="shared" si="0"/>
        <v>8.554488989271597</v>
      </c>
      <c r="F21" s="20">
        <f>+'[7] POS TRAZADORES POR IPS'!$BV$170+'[7] NO POS POR IPS'!$K$170</f>
        <v>305</v>
      </c>
      <c r="G21" s="21">
        <f t="shared" si="1"/>
        <v>8.610954263128177</v>
      </c>
      <c r="H21" s="20">
        <f>+'[7] POS TRAZADORES POR IPS'!$K$170</f>
        <v>1555</v>
      </c>
      <c r="I21" s="21">
        <f t="shared" si="2"/>
        <v>43.90175042348955</v>
      </c>
      <c r="J21" s="20">
        <f>+'[7] POS TRAZADORES POR IPS'!$BV$170+'[7] NO POS POR IPS'!$K$170+'[7] POS  OTRAS POR IPS'!$AA$170</f>
        <v>305</v>
      </c>
      <c r="K21" s="22">
        <f t="shared" si="3"/>
        <v>8.610954263128177</v>
      </c>
      <c r="L21" s="20">
        <f>+'[7] POS TRAZADORES POR IPS'!$BV$170+'[7] NO POS POR IPS'!$K$170</f>
        <v>305</v>
      </c>
      <c r="M21" s="23">
        <f t="shared" si="4"/>
        <v>8.610954263128177</v>
      </c>
      <c r="N21" s="20">
        <f>+'[7] POS TRAZADORES POR IPS'!$CA$170+'[7] POS TRAZADORES POR IPS'!$CC$170+'[7] POS TRAZADORES POR IPS'!$CE$170+'[7] POS TRAZADORES POR IPS'!$CH$170+'[7] POS TRAZADORES POR IPS'!$CK$170+'[7] POS TRAZADORES POR IPS'!$CN$170+'[7] NO POS POR IPS'!$GP$170+'[7] NO POS POR IPS'!$GS$170+'[7] NO POS POR IPS'!$GV$170</f>
        <v>239</v>
      </c>
      <c r="O21" s="16">
        <f t="shared" si="5"/>
        <v>6.747600225861095</v>
      </c>
      <c r="P21" s="24">
        <v>2736</v>
      </c>
      <c r="Q21" s="20">
        <f>+'[7] POS TRAZADORES POR IPS'!$CY$170+'[7] NO POS POR IPS'!$DA$170</f>
        <v>167</v>
      </c>
      <c r="R21" s="21">
        <f t="shared" si="6"/>
        <v>6.103801169590644</v>
      </c>
      <c r="S21" s="20">
        <f>+'[7] POS TRAZADORES POR IPS'!$CU$170+'[7] NO POS POR IPS'!$GE$170</f>
        <v>169</v>
      </c>
      <c r="T21" s="22">
        <f t="shared" si="10"/>
        <v>6.176900584795321</v>
      </c>
      <c r="U21" s="20">
        <f>+'[7] POS TRAZADORES POR IPS'!$DP$170+'[7] NO POS POR IPS'!$DR$170</f>
        <v>158</v>
      </c>
      <c r="V21" s="21">
        <f t="shared" si="7"/>
        <v>5.7748538011695905</v>
      </c>
      <c r="W21" s="20">
        <f>+'[7] POS TRAZADORES POR IPS'!$EH$170+'[7] NO POS POR IPS'!$CH$170</f>
        <v>172</v>
      </c>
      <c r="X21" s="16">
        <f t="shared" si="9"/>
        <v>6.286549707602339</v>
      </c>
      <c r="Y21" s="24">
        <v>3048</v>
      </c>
      <c r="Z21" s="20">
        <f>+'[7] POS TRAZADORES POR IPS'!$DC$170+'[7] NO POS POR IPS'!$DE$170</f>
        <v>155</v>
      </c>
      <c r="AA21" s="16">
        <f t="shared" si="8"/>
        <v>5.085301837270341</v>
      </c>
    </row>
    <row r="22" spans="1:27" ht="19.5" customHeight="1">
      <c r="A22" s="17">
        <v>14</v>
      </c>
      <c r="B22" s="18" t="s">
        <v>35</v>
      </c>
      <c r="C22" s="19">
        <v>1189</v>
      </c>
      <c r="D22" s="20">
        <f>+'[7] POS TRAZADORES POR IPS'!$R$183+'[7] NO POS POR IPS'!$F$183</f>
        <v>98</v>
      </c>
      <c r="E22" s="21">
        <f t="shared" si="0"/>
        <v>8.242220353238014</v>
      </c>
      <c r="F22" s="20">
        <f>+'[7] POS TRAZADORES POR IPS'!$BV$183+'[7] NO POS POR IPS'!$F$183</f>
        <v>98</v>
      </c>
      <c r="G22" s="21">
        <f t="shared" si="1"/>
        <v>8.242220353238014</v>
      </c>
      <c r="H22" s="20">
        <f>+'[7] POS TRAZADORES POR IPS'!$K$183</f>
        <v>620</v>
      </c>
      <c r="I22" s="21">
        <f t="shared" si="2"/>
        <v>52.14465937762826</v>
      </c>
      <c r="J22" s="20">
        <f>+'[7] POS TRAZADORES POR IPS'!$BV$183</f>
        <v>79</v>
      </c>
      <c r="K22" s="22">
        <f t="shared" si="3"/>
        <v>6.644238856181666</v>
      </c>
      <c r="L22" s="20">
        <f>+'[7] POS TRAZADORES POR IPS'!$BV$183+'[7] NO POS POR IPS'!$F$183</f>
        <v>98</v>
      </c>
      <c r="M22" s="23">
        <f t="shared" si="4"/>
        <v>8.242220353238014</v>
      </c>
      <c r="N22" s="20">
        <f>+'[7] POS TRAZADORES POR IPS'!$CA$183+'[7] POS TRAZADORES POR IPS'!$CC$183+'[7] POS TRAZADORES POR IPS'!$CE$183+'[7] POS TRAZADORES POR IPS'!$CH$183+'[7] POS TRAZADORES POR IPS'!$CK$183+'[7] POS TRAZADORES POR IPS'!$CN$183</f>
        <v>82</v>
      </c>
      <c r="O22" s="16">
        <f t="shared" si="5"/>
        <v>6.896551724137931</v>
      </c>
      <c r="P22" s="24">
        <v>1086</v>
      </c>
      <c r="Q22" s="20">
        <f>+'[7] POS TRAZADORES POR IPS'!$CY$183</f>
        <v>84</v>
      </c>
      <c r="R22" s="21">
        <f t="shared" si="6"/>
        <v>7.734806629834254</v>
      </c>
      <c r="S22" s="20">
        <f>+'[7] POS TRAZADORES POR IPS'!$CU$183</f>
        <v>82</v>
      </c>
      <c r="T22" s="22">
        <f t="shared" si="10"/>
        <v>7.550644567219153</v>
      </c>
      <c r="U22" s="20">
        <f>+'[7] POS TRAZADORES POR IPS'!$DP$183</f>
        <v>85</v>
      </c>
      <c r="V22" s="21">
        <f t="shared" si="7"/>
        <v>7.826887661141805</v>
      </c>
      <c r="W22" s="20">
        <f>+'[7] POS TRAZADORES POR IPS'!$EH$183</f>
        <v>90</v>
      </c>
      <c r="X22" s="16">
        <f t="shared" si="9"/>
        <v>8.287292817679559</v>
      </c>
      <c r="Y22" s="24">
        <v>1169</v>
      </c>
      <c r="Z22" s="20">
        <f>+'[7] POS TRAZADORES POR IPS'!$DC183</f>
        <v>63</v>
      </c>
      <c r="AA22" s="16">
        <f t="shared" si="8"/>
        <v>5.389221556886228</v>
      </c>
    </row>
    <row r="23" spans="1:27" ht="19.5" customHeight="1">
      <c r="A23" s="17">
        <v>15</v>
      </c>
      <c r="B23" s="18" t="s">
        <v>36</v>
      </c>
      <c r="C23" s="19">
        <v>3100</v>
      </c>
      <c r="D23" s="20">
        <f>+'[7] POS TRAZADORES POR IPS'!$R$196</f>
        <v>390</v>
      </c>
      <c r="E23" s="21">
        <f t="shared" si="0"/>
        <v>12.580645161290322</v>
      </c>
      <c r="F23" s="20">
        <f>+'[7] POS TRAZADORES POR IPS'!$BV$196</f>
        <v>389</v>
      </c>
      <c r="G23" s="21">
        <f t="shared" si="1"/>
        <v>12.548387096774194</v>
      </c>
      <c r="H23" s="20">
        <f>+'[7] POS TRAZADORES POR IPS'!$K$196</f>
        <v>0</v>
      </c>
      <c r="I23" s="21">
        <f t="shared" si="2"/>
        <v>0</v>
      </c>
      <c r="J23" s="20">
        <f>+'[7] POS TRAZADORES POR IPS'!$BV$196+'[7] POS  OTRAS POR IPS'!$AA$196</f>
        <v>390</v>
      </c>
      <c r="K23" s="22">
        <f t="shared" si="3"/>
        <v>12.580645161290322</v>
      </c>
      <c r="L23" s="20">
        <f>+'[7] POS TRAZADORES POR IPS'!$BV$196</f>
        <v>389</v>
      </c>
      <c r="M23" s="23">
        <f t="shared" si="4"/>
        <v>12.548387096774194</v>
      </c>
      <c r="N23" s="20">
        <f>+'[7] POS TRAZADORES POR IPS'!$CA$196+'[7] POS TRAZADORES POR IPS'!$CC$196+'[7] POS TRAZADORES POR IPS'!$CE$196+'[7] POS TRAZADORES POR IPS'!$CH$196+'[7] POS TRAZADORES POR IPS'!$CK$196+'[7] POS TRAZADORES POR IPS'!$CN$196</f>
        <v>302</v>
      </c>
      <c r="O23" s="16">
        <f t="shared" si="5"/>
        <v>9.741935483870968</v>
      </c>
      <c r="P23" s="24">
        <v>3100</v>
      </c>
      <c r="Q23" s="20">
        <f>+'[7] POS TRAZADORES POR IPS'!$CY$196</f>
        <v>291</v>
      </c>
      <c r="R23" s="21">
        <f t="shared" si="6"/>
        <v>9.387096774193548</v>
      </c>
      <c r="S23" s="20">
        <f>+'[7] POS TRAZADORES POR IPS'!$CU$196</f>
        <v>305</v>
      </c>
      <c r="T23" s="22">
        <f t="shared" si="10"/>
        <v>9.838709677419354</v>
      </c>
      <c r="U23" s="20">
        <f>+'[7] POS TRAZADORES POR IPS'!$DP$196</f>
        <v>305</v>
      </c>
      <c r="V23" s="21">
        <f t="shared" si="7"/>
        <v>9.838709677419354</v>
      </c>
      <c r="W23" s="20">
        <f>+'[7] POS TRAZADORES POR IPS'!$EH$196</f>
        <v>309</v>
      </c>
      <c r="X23" s="16">
        <f t="shared" si="9"/>
        <v>9.96774193548387</v>
      </c>
      <c r="Y23" s="24">
        <v>2800</v>
      </c>
      <c r="Z23" s="20">
        <f>+'[7] POS TRAZADORES POR IPS'!$DC$196</f>
        <v>307</v>
      </c>
      <c r="AA23" s="16">
        <f t="shared" si="8"/>
        <v>10.964285714285714</v>
      </c>
    </row>
    <row r="24" spans="1:27" ht="19.5" customHeight="1">
      <c r="A24" s="17">
        <v>16</v>
      </c>
      <c r="B24" s="18" t="s">
        <v>37</v>
      </c>
      <c r="C24" s="19">
        <v>5711</v>
      </c>
      <c r="D24" s="20">
        <f>+'[7] POS TRAZADORES POR IPS'!$R$209+'[7] NO POS POR IPS'!$F$209+'[7] NO POS POR IPS'!$K$209</f>
        <v>598</v>
      </c>
      <c r="E24" s="21">
        <f t="shared" si="0"/>
        <v>10.471020836981264</v>
      </c>
      <c r="F24" s="20">
        <f>+'[7] POS TRAZADORES POR IPS'!$BV$209+'[7] NO POS POR IPS'!$K$209</f>
        <v>604</v>
      </c>
      <c r="G24" s="21">
        <f t="shared" si="1"/>
        <v>10.576081246716862</v>
      </c>
      <c r="H24" s="20">
        <f>+'[7] POS TRAZADORES POR IPS'!$K$209</f>
        <v>401</v>
      </c>
      <c r="I24" s="21">
        <f t="shared" si="2"/>
        <v>7.021537383995797</v>
      </c>
      <c r="J24" s="20">
        <f>+'[7] POS TRAZADORES POR IPS'!$BV$209+'[7] NO POS POR IPS'!$K$209</f>
        <v>604</v>
      </c>
      <c r="K24" s="22">
        <f t="shared" si="3"/>
        <v>10.576081246716862</v>
      </c>
      <c r="L24" s="20">
        <f>+'[7] POS TRAZADORES POR IPS'!$BV$209+'[7] NO POS POR IPS'!$K$209</f>
        <v>604</v>
      </c>
      <c r="M24" s="23">
        <f t="shared" si="4"/>
        <v>10.576081246716862</v>
      </c>
      <c r="N24" s="20">
        <f>+'[7] POS TRAZADORES POR IPS'!$CA$209+'[7] POS TRAZADORES POR IPS'!$CC$209+'[7] POS TRAZADORES POR IPS'!$CE$209+'[7] POS TRAZADORES POR IPS'!$CH$209+'[7] POS TRAZADORES POR IPS'!$CK$209+'[7] POS TRAZADORES POR IPS'!$CN$209+'[7] NO POS POR IPS'!$GP$209+'[7] NO POS POR IPS'!$GS$209+'[7] NO POS POR IPS'!$GV$209+'[7] NO POS POR IPS'!$GY$209</f>
        <v>446</v>
      </c>
      <c r="O24" s="16">
        <f t="shared" si="5"/>
        <v>7.8094904570127825</v>
      </c>
      <c r="P24" s="24">
        <v>5528</v>
      </c>
      <c r="Q24" s="20">
        <f>+'[7] POS TRAZADORES POR IPS'!$CY$209+'[7] NO POS POR IPS'!$DA$209</f>
        <v>436</v>
      </c>
      <c r="R24" s="21">
        <f t="shared" si="6"/>
        <v>7.88712011577424</v>
      </c>
      <c r="S24" s="20">
        <f>+'[7] POS TRAZADORES POR IPS'!$CU$209+'[7] NO POS POR IPS'!$GE$209</f>
        <v>439</v>
      </c>
      <c r="T24" s="22">
        <f t="shared" si="10"/>
        <v>7.941389290882778</v>
      </c>
      <c r="U24" s="20">
        <f>+'[7] POS TRAZADORES POR IPS'!$DP$209</f>
        <v>422</v>
      </c>
      <c r="V24" s="21">
        <f t="shared" si="7"/>
        <v>7.633863965267728</v>
      </c>
      <c r="W24" s="20">
        <f>+'[7] POS TRAZADORES POR IPS'!$EH$209+'[7] NO POS POR IPS'!$CH$209</f>
        <v>479</v>
      </c>
      <c r="X24" s="16">
        <f t="shared" si="9"/>
        <v>8.664978292329957</v>
      </c>
      <c r="Y24" s="24">
        <v>5400</v>
      </c>
      <c r="Z24" s="20">
        <f>+'[7] POS TRAZADORES POR IPS'!$DC$209+'[7] NO POS POR IPS'!$DE$209</f>
        <v>384</v>
      </c>
      <c r="AA24" s="16">
        <f t="shared" si="8"/>
        <v>7.111111111111111</v>
      </c>
    </row>
    <row r="25" spans="1:27" ht="19.5" customHeight="1">
      <c r="A25" s="17">
        <v>17</v>
      </c>
      <c r="B25" s="18" t="s">
        <v>38</v>
      </c>
      <c r="C25" s="19">
        <v>149</v>
      </c>
      <c r="D25" s="20">
        <f>+'[7] POS TRAZADORES POR IPS'!$R$222</f>
        <v>8</v>
      </c>
      <c r="E25" s="21">
        <f t="shared" si="0"/>
        <v>5.369127516778524</v>
      </c>
      <c r="F25" s="20">
        <f>+'[7] POS TRAZADORES POR IPS'!$BV$222</f>
        <v>8</v>
      </c>
      <c r="G25" s="21">
        <f t="shared" si="1"/>
        <v>5.369127516778524</v>
      </c>
      <c r="H25" s="20">
        <f>+'[7] POS TRAZADORES POR IPS'!$K$222</f>
        <v>0</v>
      </c>
      <c r="I25" s="21">
        <f t="shared" si="2"/>
        <v>0</v>
      </c>
      <c r="J25" s="20">
        <f>+'[7] POS TRAZADORES POR IPS'!$BV$222</f>
        <v>8</v>
      </c>
      <c r="K25" s="22">
        <f t="shared" si="3"/>
        <v>5.369127516778524</v>
      </c>
      <c r="L25" s="20">
        <f>+'[7] POS TRAZADORES POR IPS'!$BV$222</f>
        <v>8</v>
      </c>
      <c r="M25" s="23">
        <f t="shared" si="4"/>
        <v>5.369127516778524</v>
      </c>
      <c r="N25" s="20">
        <f>+'[7] POS TRAZADORES POR IPS'!$CA$222+'[7] POS TRAZADORES POR IPS'!$CC$222+'[7] POS TRAZADORES POR IPS'!$CE$222+'[7] POS TRAZADORES POR IPS'!$CH$222+'[7] POS TRAZADORES POR IPS'!$CK$222+'[7] POS TRAZADORES POR IPS'!$CN$222</f>
        <v>11</v>
      </c>
      <c r="O25" s="16">
        <f t="shared" si="5"/>
        <v>7.382550335570469</v>
      </c>
      <c r="P25" s="24">
        <v>172</v>
      </c>
      <c r="Q25" s="20">
        <f>+'[7] POS TRAZADORES POR IPS'!$CY$222</f>
        <v>8</v>
      </c>
      <c r="R25" s="21">
        <f t="shared" si="6"/>
        <v>4.651162790697675</v>
      </c>
      <c r="S25" s="20">
        <f>+'[7] POS TRAZADORES POR IPS'!$CU$222</f>
        <v>9</v>
      </c>
      <c r="T25" s="22">
        <f t="shared" si="10"/>
        <v>5.232558139534884</v>
      </c>
      <c r="U25" s="20">
        <f>+'[7] POS TRAZADORES POR IPS'!$DP$222</f>
        <v>8</v>
      </c>
      <c r="V25" s="21">
        <f t="shared" si="7"/>
        <v>4.651162790697675</v>
      </c>
      <c r="W25" s="20">
        <f>+'[7] POS TRAZADORES POR IPS'!$EH$222</f>
        <v>8</v>
      </c>
      <c r="X25" s="16">
        <f t="shared" si="9"/>
        <v>4.651162790697675</v>
      </c>
      <c r="Y25" s="24">
        <v>300</v>
      </c>
      <c r="Z25" s="20">
        <f>+'[7] POS TRAZADORES POR IPS'!$DC$222</f>
        <v>21</v>
      </c>
      <c r="AA25" s="16">
        <f t="shared" si="8"/>
        <v>7</v>
      </c>
    </row>
    <row r="26" spans="1:27" ht="19.5" customHeight="1">
      <c r="A26" s="17">
        <v>18</v>
      </c>
      <c r="B26" s="18" t="s">
        <v>39</v>
      </c>
      <c r="C26" s="19">
        <v>7475</v>
      </c>
      <c r="D26" s="20">
        <f>+'[7] POS TRAZADORES POR IPS'!$R$235+'[7] POS TRAZADORES POR IPS'!$AW$235+'[7] NO POS POR IPS'!$K$235</f>
        <v>719</v>
      </c>
      <c r="E26" s="21">
        <f t="shared" si="0"/>
        <v>9.618729096989966</v>
      </c>
      <c r="F26" s="20">
        <f>+'[7] POS TRAZADORES POR IPS'!$BV$235+'[7] NO POS POR IPS'!$K$235</f>
        <v>718</v>
      </c>
      <c r="G26" s="21">
        <f t="shared" si="1"/>
        <v>9.605351170568563</v>
      </c>
      <c r="H26" s="20">
        <f>+'[7] POS TRAZADORES POR IPS'!$K$235</f>
        <v>333</v>
      </c>
      <c r="I26" s="21">
        <f t="shared" si="2"/>
        <v>4.454849498327759</v>
      </c>
      <c r="J26" s="20">
        <f>+'[7] POS TRAZADORES POR IPS'!$BV$235+'[7] NO POS POR IPS'!$K$235+'[7] POS  OTRAS POR IPS'!$AA$235</f>
        <v>719</v>
      </c>
      <c r="K26" s="22">
        <f t="shared" si="3"/>
        <v>9.618729096989966</v>
      </c>
      <c r="L26" s="20">
        <f>+'[7] POS TRAZADORES POR IPS'!$BV$235+'[7] NO POS POR IPS'!$K$235</f>
        <v>718</v>
      </c>
      <c r="M26" s="23">
        <f t="shared" si="4"/>
        <v>9.605351170568563</v>
      </c>
      <c r="N26" s="20">
        <f>+'[7] POS TRAZADORES POR IPS'!$CA$235+'[7] POS TRAZADORES POR IPS'!$CC$235+'[7] POS TRAZADORES POR IPS'!$CE$235+'[7] POS TRAZADORES POR IPS'!$CH$235+'[7] POS TRAZADORES POR IPS'!$CK$235+'[7] POS TRAZADORES POR IPS'!$CN$235</f>
        <v>575</v>
      </c>
      <c r="O26" s="16">
        <f t="shared" si="5"/>
        <v>7.6923076923076925</v>
      </c>
      <c r="P26" s="24">
        <v>7298</v>
      </c>
      <c r="Q26" s="20">
        <f>+'[7] POS TRAZADORES POR IPS'!$CY$235</f>
        <v>501</v>
      </c>
      <c r="R26" s="21">
        <f t="shared" si="6"/>
        <v>6.864894491641546</v>
      </c>
      <c r="S26" s="20">
        <f>+'[7] POS TRAZADORES POR IPS'!$CU$235</f>
        <v>502</v>
      </c>
      <c r="T26" s="22">
        <f t="shared" si="10"/>
        <v>6.878596875856399</v>
      </c>
      <c r="U26" s="20">
        <f>+'[7] POS TRAZADORES POR IPS'!$DP$235</f>
        <v>511</v>
      </c>
      <c r="V26" s="21">
        <f t="shared" si="7"/>
        <v>7.00191833379008</v>
      </c>
      <c r="W26" s="20">
        <f>+'[7] POS TRAZADORES POR IPS'!$EH$235</f>
        <v>517</v>
      </c>
      <c r="X26" s="16">
        <f t="shared" si="9"/>
        <v>7.0841326390792</v>
      </c>
      <c r="Y26" s="24">
        <v>7500</v>
      </c>
      <c r="Z26" s="20">
        <f>+'[7] POS TRAZADORES POR IPS'!$DC$235</f>
        <v>468</v>
      </c>
      <c r="AA26" s="16">
        <f t="shared" si="8"/>
        <v>6.24</v>
      </c>
    </row>
    <row r="27" spans="1:27" ht="19.5" customHeight="1">
      <c r="A27" s="17">
        <v>19</v>
      </c>
      <c r="B27" s="18" t="s">
        <v>40</v>
      </c>
      <c r="C27" s="19">
        <v>11352</v>
      </c>
      <c r="D27" s="20">
        <f>+'[7] POS TRAZADORES POR IPS'!$R$248+'[7] POS TRAZADORES POR IPS'!$AW$248</f>
        <v>978</v>
      </c>
      <c r="E27" s="21">
        <f t="shared" si="0"/>
        <v>8.61522198731501</v>
      </c>
      <c r="F27" s="20">
        <f>+'[7] POS TRAZADORES POR IPS'!$BV$248</f>
        <v>975</v>
      </c>
      <c r="G27" s="21">
        <f t="shared" si="1"/>
        <v>8.588794926004228</v>
      </c>
      <c r="H27" s="20">
        <f>+'[7] POS TRAZADORES POR IPS'!$K$248</f>
        <v>597</v>
      </c>
      <c r="I27" s="21">
        <f t="shared" si="2"/>
        <v>5.258985200845666</v>
      </c>
      <c r="J27" s="20">
        <f>+'[7] POS TRAZADORES POR IPS'!$BV$248+'[7] POS  OTRAS POR IPS'!$AA$248</f>
        <v>979</v>
      </c>
      <c r="K27" s="22">
        <f t="shared" si="3"/>
        <v>8.624031007751938</v>
      </c>
      <c r="L27" s="20">
        <f>+'[7] POS TRAZADORES POR IPS'!$BV$248</f>
        <v>975</v>
      </c>
      <c r="M27" s="23">
        <f t="shared" si="4"/>
        <v>8.588794926004228</v>
      </c>
      <c r="N27" s="20">
        <f>+'[7] POS TRAZADORES POR IPS'!$CA$248+'[7] POS TRAZADORES POR IPS'!$CC$248+'[7] POS TRAZADORES POR IPS'!$CE$248+'[7] POS TRAZADORES POR IPS'!$CH$248+'[7] POS TRAZADORES POR IPS'!$CK$248+'[7] POS TRAZADORES POR IPS'!$CN$248</f>
        <v>796</v>
      </c>
      <c r="O27" s="16">
        <f t="shared" si="5"/>
        <v>7.011980267794221</v>
      </c>
      <c r="P27" s="24">
        <v>12001</v>
      </c>
      <c r="Q27" s="20">
        <f>+'[7] POS TRAZADORES POR IPS'!$CY$248</f>
        <v>845</v>
      </c>
      <c r="R27" s="21">
        <f t="shared" si="6"/>
        <v>7.041079910007499</v>
      </c>
      <c r="S27" s="20">
        <f>+'[7] POS TRAZADORES POR IPS'!$CU$248</f>
        <v>852</v>
      </c>
      <c r="T27" s="22">
        <f t="shared" si="10"/>
        <v>7.09940838263478</v>
      </c>
      <c r="U27" s="20">
        <f>+'[7] POS TRAZADORES POR IPS'!$DP$248</f>
        <v>881</v>
      </c>
      <c r="V27" s="21">
        <f t="shared" si="7"/>
        <v>7.341054912090659</v>
      </c>
      <c r="W27" s="20">
        <f>+'[7] POS TRAZADORES POR IPS'!$EH$248</f>
        <v>868</v>
      </c>
      <c r="X27" s="16">
        <f t="shared" si="9"/>
        <v>7.2327306057828515</v>
      </c>
      <c r="Y27" s="24">
        <v>12500</v>
      </c>
      <c r="Z27" s="20">
        <f>+'[7] POS TRAZADORES POR IPS'!$DC$248</f>
        <v>818</v>
      </c>
      <c r="AA27" s="16">
        <f t="shared" si="8"/>
        <v>6.544</v>
      </c>
    </row>
    <row r="28" spans="1:27" ht="19.5" customHeight="1">
      <c r="A28" s="17">
        <v>20</v>
      </c>
      <c r="B28" s="18" t="s">
        <v>41</v>
      </c>
      <c r="C28" s="19">
        <v>57</v>
      </c>
      <c r="D28" s="25">
        <f>+'[7] POS TRAZADORES POR IPS'!$R$261</f>
        <v>2</v>
      </c>
      <c r="E28" s="21">
        <f t="shared" si="0"/>
        <v>3.508771929824561</v>
      </c>
      <c r="F28" s="25">
        <f>+'[7] POS TRAZADORES POR IPS'!$BV$261</f>
        <v>2</v>
      </c>
      <c r="G28" s="21">
        <f t="shared" si="1"/>
        <v>3.508771929824561</v>
      </c>
      <c r="H28" s="25">
        <f>+'[7] POS TRAZADORES POR IPS'!$K$261</f>
        <v>0</v>
      </c>
      <c r="I28" s="21">
        <f t="shared" si="2"/>
        <v>0</v>
      </c>
      <c r="J28" s="25">
        <f>+'[7] POS TRAZADORES POR IPS'!$BV$261</f>
        <v>2</v>
      </c>
      <c r="K28" s="22">
        <f t="shared" si="3"/>
        <v>3.508771929824561</v>
      </c>
      <c r="L28" s="25">
        <f>+'[7] POS TRAZADORES POR IPS'!$BV$261</f>
        <v>2</v>
      </c>
      <c r="M28" s="23">
        <f t="shared" si="4"/>
        <v>3.508771929824561</v>
      </c>
      <c r="N28" s="25">
        <f>+'[7] POS TRAZADORES POR IPS'!$CA$261+'[7] POS TRAZADORES POR IPS'!$CC$261+'[7] POS TRAZADORES POR IPS'!$CE$261+'[7] POS TRAZADORES POR IPS'!$CH$261+'[7] POS TRAZADORES POR IPS'!$CK$261+'[7] POS TRAZADORES POR IPS'!$CN$261</f>
        <v>6</v>
      </c>
      <c r="O28" s="16">
        <f t="shared" si="5"/>
        <v>10.526315789473685</v>
      </c>
      <c r="P28" s="24">
        <v>65</v>
      </c>
      <c r="Q28" s="25">
        <f>+'[7] POS TRAZADORES POR IPS'!$CY$261</f>
        <v>2</v>
      </c>
      <c r="R28" s="21">
        <f t="shared" si="6"/>
        <v>3.076923076923077</v>
      </c>
      <c r="S28" s="25">
        <f>+'[7] POS TRAZADORES POR IPS'!$CU$261</f>
        <v>1</v>
      </c>
      <c r="T28" s="22">
        <f t="shared" si="10"/>
        <v>1.5384615384615385</v>
      </c>
      <c r="U28" s="25">
        <f>+'[7] POS TRAZADORES POR IPS'!$DP$261</f>
        <v>2</v>
      </c>
      <c r="V28" s="21">
        <f t="shared" si="7"/>
        <v>3.076923076923077</v>
      </c>
      <c r="W28" s="25">
        <f>+'[7] POS TRAZADORES POR IPS'!$EH$261</f>
        <v>2</v>
      </c>
      <c r="X28" s="26">
        <f t="shared" si="9"/>
        <v>3.076923076923077</v>
      </c>
      <c r="Y28" s="24">
        <v>100</v>
      </c>
      <c r="Z28" s="25">
        <f>+'[7] POS TRAZADORES POR IPS'!$DC$261</f>
        <v>1</v>
      </c>
      <c r="AA28" s="16">
        <f t="shared" si="8"/>
        <v>1</v>
      </c>
    </row>
    <row r="29" spans="1:27" s="29" customFormat="1" ht="19.5" customHeight="1">
      <c r="A29" s="75"/>
      <c r="B29" s="76" t="s">
        <v>42</v>
      </c>
      <c r="C29" s="77">
        <f>SUM(C9:C28)</f>
        <v>121477</v>
      </c>
      <c r="D29" s="78">
        <f>SUM(D9:D28)</f>
        <v>11614</v>
      </c>
      <c r="E29" s="79">
        <f t="shared" si="0"/>
        <v>9.560657573038517</v>
      </c>
      <c r="F29" s="80">
        <f>SUM(F9:F28)</f>
        <v>11626</v>
      </c>
      <c r="G29" s="79">
        <f t="shared" si="1"/>
        <v>9.570535986236077</v>
      </c>
      <c r="H29" s="80">
        <f>SUM(H9:H28)</f>
        <v>9282</v>
      </c>
      <c r="I29" s="79">
        <f t="shared" si="2"/>
        <v>7.640952608312685</v>
      </c>
      <c r="J29" s="80">
        <f>SUM(J9:J28)</f>
        <v>11607</v>
      </c>
      <c r="K29" s="79">
        <f t="shared" si="3"/>
        <v>9.554895165339941</v>
      </c>
      <c r="L29" s="80">
        <f>SUM(L9:L28)</f>
        <v>11626</v>
      </c>
      <c r="M29" s="79">
        <f t="shared" si="4"/>
        <v>9.570535986236077</v>
      </c>
      <c r="N29" s="80">
        <f>SUM(N9:N28)</f>
        <v>9764</v>
      </c>
      <c r="O29" s="79">
        <f t="shared" si="5"/>
        <v>8.03773553841468</v>
      </c>
      <c r="P29" s="81">
        <f>SUM(P9:P28)</f>
        <v>120626</v>
      </c>
      <c r="Q29" s="77">
        <f>SUM(Q9:Q28)</f>
        <v>8807</v>
      </c>
      <c r="R29" s="79">
        <f t="shared" si="6"/>
        <v>7.3010793692902025</v>
      </c>
      <c r="S29" s="77">
        <f>SUM(S9:S28)</f>
        <v>8776</v>
      </c>
      <c r="T29" s="79">
        <f>+S29*100/P29</f>
        <v>7.275380100475851</v>
      </c>
      <c r="U29" s="77">
        <f>SUM(U9:U28)</f>
        <v>8954</v>
      </c>
      <c r="V29" s="79">
        <f t="shared" si="7"/>
        <v>7.422943643990516</v>
      </c>
      <c r="W29" s="77">
        <f>SUM(W9:W28)</f>
        <v>9107</v>
      </c>
      <c r="X29" s="82">
        <f>+W29*100/P29</f>
        <v>7.549781970719414</v>
      </c>
      <c r="Y29" s="81">
        <f>SUM(Y9:Y28)</f>
        <v>118833</v>
      </c>
      <c r="Z29" s="77">
        <f>SUM(Z9:Z28)</f>
        <v>8407</v>
      </c>
      <c r="AA29" s="79">
        <f t="shared" si="8"/>
        <v>7.074634150446425</v>
      </c>
    </row>
    <row r="30" ht="16.5" customHeight="1">
      <c r="A30" s="30" t="s">
        <v>43</v>
      </c>
    </row>
    <row r="31" ht="16.5" customHeight="1">
      <c r="A31" s="30" t="s">
        <v>44</v>
      </c>
    </row>
    <row r="32" spans="1:26" ht="18" customHeight="1">
      <c r="A32" s="31" t="s">
        <v>101</v>
      </c>
      <c r="Z32" s="45"/>
    </row>
    <row r="33" spans="1:27" ht="16.5" customHeight="1">
      <c r="A33" s="91"/>
      <c r="B33" s="91"/>
      <c r="C33" s="91"/>
      <c r="D33" s="44">
        <f>+'[7] POS TRAZADORES POR IPS'!$R$274+'[7] POS TRAZADORES POR IPS'!$AW$274+'[7] NO POS POR IPS'!$F$274+'[7] NO POS POR IPS'!$K$274</f>
        <v>11614</v>
      </c>
      <c r="E33" s="44"/>
      <c r="F33" s="44">
        <f>+'[7] POS TRAZADORES POR IPS'!$BV$274+'[7] NO POS POR IPS'!$F$274+'[7] NO POS POR IPS'!$K$274</f>
        <v>11626</v>
      </c>
      <c r="G33" s="44"/>
      <c r="H33" s="44">
        <f>+'[7] POS TRAZADORES POR IPS'!$K$274</f>
        <v>9282</v>
      </c>
      <c r="I33" s="44"/>
      <c r="J33" s="44">
        <f>+'[7] POS TRAZADORES POR IPS'!$BV$274+'[7] NO POS POR IPS'!$K$274+'[7] POS  OTRAS POR IPS'!$AA$274</f>
        <v>11607</v>
      </c>
      <c r="K33" s="44"/>
      <c r="L33" s="44">
        <f>+'[7] POS TRAZADORES POR IPS'!$BV$274+'[7] NO POS POR IPS'!$F$274+'[7] NO POS POR IPS'!$K$274</f>
        <v>11626</v>
      </c>
      <c r="M33" s="44"/>
      <c r="N33" s="44">
        <f>+'[7] POS TRAZADORES POR IPS'!$CA$274+'[7] POS TRAZADORES POR IPS'!$CC$274+'[7] POS TRAZADORES POR IPS'!$CE$274+'[7] POS TRAZADORES POR IPS'!$CH$274+'[7] POS TRAZADORES POR IPS'!$CK$274+'[7] POS TRAZADORES POR IPS'!$CN$274+'[7] NO POS POR IPS'!$GP$274+'[7] NO POS POR IPS'!$GS$274+'[7] NO POS POR IPS'!$GV$274+'[7] NO POS POR IPS'!$GY$274</f>
        <v>9764</v>
      </c>
      <c r="O33" s="44"/>
      <c r="P33" s="44"/>
      <c r="Q33" s="44">
        <f>+'[7] POS TRAZADORES POR IPS'!$CY$274+'[7] NO POS POR IPS'!$DA$274</f>
        <v>8807</v>
      </c>
      <c r="R33" s="44"/>
      <c r="S33" s="44">
        <f>+'[7] POS TRAZADORES POR IPS'!$CU$274+'[7] NO POS POR IPS'!$GE$274</f>
        <v>8776</v>
      </c>
      <c r="T33" s="44"/>
      <c r="U33" s="44">
        <f>+'[7] POS TRAZADORES POR IPS'!$DP$274+'[7] NO POS POR IPS'!$DR$274</f>
        <v>8954</v>
      </c>
      <c r="V33" s="44"/>
      <c r="W33" s="44">
        <f>+'[7] POS TRAZADORES POR IPS'!$EH$274+'[7] NO POS POR IPS'!$CH$274</f>
        <v>9107</v>
      </c>
      <c r="X33" s="44"/>
      <c r="Y33" s="44"/>
      <c r="Z33" s="44">
        <f>+'[7] POS TRAZADORES POR IPS'!$DC$274+'[7] NO POS POR IPS'!$DE$274</f>
        <v>8407</v>
      </c>
      <c r="AA33" s="44"/>
    </row>
    <row r="35" spans="6:14" ht="16.5" customHeight="1">
      <c r="F35" s="45"/>
      <c r="J35" s="45"/>
      <c r="N35" s="45"/>
    </row>
  </sheetData>
  <sheetProtection/>
  <mergeCells count="18">
    <mergeCell ref="Z7:AA7"/>
    <mergeCell ref="Z6:AA6"/>
    <mergeCell ref="D7:E7"/>
    <mergeCell ref="F7:G7"/>
    <mergeCell ref="H7:I7"/>
    <mergeCell ref="J7:K7"/>
    <mergeCell ref="L7:M7"/>
    <mergeCell ref="N7:O7"/>
    <mergeCell ref="Q7:R7"/>
    <mergeCell ref="S7:T7"/>
    <mergeCell ref="Y6:Y8"/>
    <mergeCell ref="W7:X7"/>
    <mergeCell ref="U7:V7"/>
    <mergeCell ref="A6:B8"/>
    <mergeCell ref="C6:C8"/>
    <mergeCell ref="D6:O6"/>
    <mergeCell ref="P6:P8"/>
    <mergeCell ref="Q6:X6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scale="6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J24"/>
  <sheetViews>
    <sheetView showGridLines="0" zoomScalePageLayoutView="0" workbookViewId="0" topLeftCell="A2">
      <selection activeCell="H16" sqref="H16"/>
    </sheetView>
  </sheetViews>
  <sheetFormatPr defaultColWidth="14.57421875" defaultRowHeight="24.75" customHeight="1"/>
  <cols>
    <col min="1" max="1" width="21.140625" style="48" customWidth="1"/>
    <col min="2" max="2" width="12.421875" style="48" customWidth="1"/>
    <col min="3" max="3" width="10.00390625" style="48" customWidth="1"/>
    <col min="4" max="4" width="12.421875" style="48" customWidth="1"/>
    <col min="5" max="5" width="10.00390625" style="48" customWidth="1"/>
    <col min="6" max="16384" width="14.57421875" style="48" customWidth="1"/>
  </cols>
  <sheetData>
    <row r="1" spans="1:5" ht="18" customHeight="1">
      <c r="A1" s="46" t="s">
        <v>0</v>
      </c>
      <c r="B1" s="47"/>
      <c r="C1" s="47"/>
      <c r="D1" s="47"/>
      <c r="E1" s="47"/>
    </row>
    <row r="2" spans="1:5" ht="18" customHeight="1">
      <c r="A2" s="49" t="s">
        <v>1</v>
      </c>
      <c r="B2" s="47"/>
      <c r="C2" s="47"/>
      <c r="D2" s="47"/>
      <c r="E2" s="47"/>
    </row>
    <row r="3" spans="1:5" ht="15.75" customHeight="1">
      <c r="A3" s="49" t="s">
        <v>45</v>
      </c>
      <c r="B3" s="50"/>
      <c r="C3" s="50"/>
      <c r="D3" s="50"/>
      <c r="E3" s="50"/>
    </row>
    <row r="4" spans="1:5" ht="15.75" customHeight="1">
      <c r="A4" s="49" t="s">
        <v>95</v>
      </c>
      <c r="B4" s="50"/>
      <c r="C4" s="50"/>
      <c r="D4" s="50"/>
      <c r="E4" s="50"/>
    </row>
    <row r="6" spans="1:5" s="51" customFormat="1" ht="18" customHeight="1">
      <c r="A6" s="92" t="s">
        <v>47</v>
      </c>
      <c r="B6" s="94">
        <v>2012</v>
      </c>
      <c r="C6" s="120"/>
      <c r="D6" s="121">
        <v>2013</v>
      </c>
      <c r="E6" s="120"/>
    </row>
    <row r="7" spans="1:5" s="51" customFormat="1" ht="24.75" customHeight="1">
      <c r="A7" s="93"/>
      <c r="B7" s="83" t="s">
        <v>48</v>
      </c>
      <c r="C7" s="84" t="s">
        <v>21</v>
      </c>
      <c r="D7" s="83" t="s">
        <v>48</v>
      </c>
      <c r="E7" s="84" t="s">
        <v>21</v>
      </c>
    </row>
    <row r="8" spans="1:10" ht="24.75" customHeight="1">
      <c r="A8" s="85" t="s">
        <v>49</v>
      </c>
      <c r="B8" s="52">
        <v>9033</v>
      </c>
      <c r="C8" s="53">
        <v>7.497385501568699</v>
      </c>
      <c r="D8" s="52">
        <f>+'MAYO -POB DANE'!D29</f>
        <v>11614</v>
      </c>
      <c r="E8" s="53">
        <f>+'MAYO -POB DANE'!E29</f>
        <v>9.560657573038517</v>
      </c>
      <c r="F8" s="54"/>
      <c r="G8" s="55"/>
      <c r="H8" s="56"/>
      <c r="I8" s="56"/>
      <c r="J8" s="56"/>
    </row>
    <row r="9" spans="1:10" ht="24.75" customHeight="1">
      <c r="A9" s="85" t="s">
        <v>50</v>
      </c>
      <c r="B9" s="52">
        <v>9038</v>
      </c>
      <c r="C9" s="53">
        <v>7.501535499078701</v>
      </c>
      <c r="D9" s="52">
        <f>+'MAYO -POB DANE'!F29</f>
        <v>11626</v>
      </c>
      <c r="E9" s="53">
        <f>+'MAYO -POB DANE'!G29</f>
        <v>9.570535986236077</v>
      </c>
      <c r="F9" s="54"/>
      <c r="G9" s="56"/>
      <c r="H9" s="56"/>
      <c r="I9" s="56"/>
      <c r="J9" s="56"/>
    </row>
    <row r="10" spans="1:10" ht="24.75" customHeight="1">
      <c r="A10" s="85" t="s">
        <v>51</v>
      </c>
      <c r="B10" s="52">
        <v>9404</v>
      </c>
      <c r="C10" s="53">
        <v>7.80531531681081</v>
      </c>
      <c r="D10" s="52">
        <f>+'MAYO -POB DANE'!H29</f>
        <v>9282</v>
      </c>
      <c r="E10" s="53">
        <f>+'MAYO -POB DANE'!I29</f>
        <v>7.640952608312685</v>
      </c>
      <c r="F10" s="54"/>
      <c r="G10" s="56"/>
      <c r="H10" s="56"/>
      <c r="I10" s="56"/>
      <c r="J10" s="56"/>
    </row>
    <row r="11" spans="1:10" ht="24.75" customHeight="1">
      <c r="A11" s="85" t="s">
        <v>52</v>
      </c>
      <c r="B11" s="52">
        <v>9005</v>
      </c>
      <c r="C11" s="53">
        <v>7.47414551551269</v>
      </c>
      <c r="D11" s="52">
        <f>+'MAYO -POB DANE'!J29</f>
        <v>11607</v>
      </c>
      <c r="E11" s="53">
        <f>+'MAYO -POB DANE'!K29</f>
        <v>9.554895165339941</v>
      </c>
      <c r="F11" s="54"/>
      <c r="G11" s="56"/>
      <c r="H11" s="56"/>
      <c r="I11" s="56"/>
      <c r="J11" s="56"/>
    </row>
    <row r="12" spans="1:10" ht="24.75" customHeight="1">
      <c r="A12" s="85" t="s">
        <v>14</v>
      </c>
      <c r="B12" s="52">
        <v>9038</v>
      </c>
      <c r="C12" s="53">
        <v>7.501535499078701</v>
      </c>
      <c r="D12" s="52">
        <f>+'MAYO -POB DANE'!L29</f>
        <v>11626</v>
      </c>
      <c r="E12" s="53">
        <f>+'MAYO -POB DANE'!M29</f>
        <v>9.570535986236077</v>
      </c>
      <c r="F12" s="54"/>
      <c r="G12" s="56"/>
      <c r="H12" s="56"/>
      <c r="I12" s="56"/>
      <c r="J12" s="56"/>
    </row>
    <row r="13" spans="1:10" ht="24.75" customHeight="1">
      <c r="A13" s="85" t="s">
        <v>15</v>
      </c>
      <c r="B13" s="52">
        <v>9147</v>
      </c>
      <c r="C13" s="53">
        <v>7.592005444796733</v>
      </c>
      <c r="D13" s="52">
        <f>+'MAYO -POB DANE'!N29</f>
        <v>9764</v>
      </c>
      <c r="E13" s="53">
        <f>+'MAYO -POB DANE'!O29</f>
        <v>8.03773553841468</v>
      </c>
      <c r="F13" s="54"/>
      <c r="G13" s="56"/>
      <c r="H13" s="56"/>
      <c r="I13" s="56"/>
      <c r="J13" s="56"/>
    </row>
    <row r="14" spans="1:10" ht="24.75" customHeight="1">
      <c r="A14" s="85" t="s">
        <v>53</v>
      </c>
      <c r="B14" s="52">
        <v>9324</v>
      </c>
      <c r="C14" s="53">
        <v>7.7658582089552235</v>
      </c>
      <c r="D14" s="52">
        <f>+'MAYO -POB DANE'!Q29</f>
        <v>8807</v>
      </c>
      <c r="E14" s="53">
        <f>+'MAYO -POB DANE'!R29</f>
        <v>7.3010793692902025</v>
      </c>
      <c r="F14" s="54"/>
      <c r="G14" s="56"/>
      <c r="H14" s="56"/>
      <c r="I14" s="56"/>
      <c r="J14" s="56"/>
    </row>
    <row r="15" spans="1:10" ht="24.75" customHeight="1">
      <c r="A15" s="85" t="s">
        <v>17</v>
      </c>
      <c r="B15" s="52">
        <v>9227</v>
      </c>
      <c r="C15" s="53">
        <v>7.685067963752665</v>
      </c>
      <c r="D15" s="52">
        <f>+'MAYO -POB DANE'!S29</f>
        <v>8776</v>
      </c>
      <c r="E15" s="53">
        <f>+'MAYO -POB DANE'!T29</f>
        <v>7.275380100475851</v>
      </c>
      <c r="F15" s="54"/>
      <c r="G15" s="56"/>
      <c r="H15" s="56"/>
      <c r="I15" s="56"/>
      <c r="J15" s="56"/>
    </row>
    <row r="16" spans="1:10" ht="24.75" customHeight="1">
      <c r="A16" s="85" t="s">
        <v>18</v>
      </c>
      <c r="B16" s="52">
        <v>7138</v>
      </c>
      <c r="C16" s="53">
        <v>5.945162579957356</v>
      </c>
      <c r="D16" s="52">
        <f>+'MAYO -POB DANE'!U29</f>
        <v>8954</v>
      </c>
      <c r="E16" s="53">
        <f>+'MAYO -POB DANE'!V29</f>
        <v>7.422943643990516</v>
      </c>
      <c r="F16" s="54"/>
      <c r="G16" s="56"/>
      <c r="H16" s="56"/>
      <c r="I16" s="56"/>
      <c r="J16" s="56"/>
    </row>
    <row r="17" spans="1:10" ht="24.75" customHeight="1">
      <c r="A17" s="85" t="s">
        <v>19</v>
      </c>
      <c r="B17" s="52">
        <v>9699</v>
      </c>
      <c r="C17" s="53">
        <v>8.078191631130064</v>
      </c>
      <c r="D17" s="52">
        <f>+'MAYO -POB DANE'!W29</f>
        <v>9107</v>
      </c>
      <c r="E17" s="53">
        <f>+'MAYO -POB DANE'!X29</f>
        <v>7.549781970719414</v>
      </c>
      <c r="F17" s="54"/>
      <c r="G17" s="56"/>
      <c r="H17" s="56"/>
      <c r="I17" s="56"/>
      <c r="J17" s="56"/>
    </row>
    <row r="18" spans="1:10" ht="24.75" customHeight="1">
      <c r="A18" s="85" t="s">
        <v>54</v>
      </c>
      <c r="B18" s="52">
        <v>8618</v>
      </c>
      <c r="C18" s="53">
        <v>7.252194255804364</v>
      </c>
      <c r="D18" s="52">
        <f>+'MAYO -POB DANE'!Z29</f>
        <v>8407</v>
      </c>
      <c r="E18" s="53">
        <f>+'MAYO -POB DANE'!AA29</f>
        <v>7.080771498357618</v>
      </c>
      <c r="F18" s="54"/>
      <c r="G18" s="56"/>
      <c r="H18" s="56"/>
      <c r="I18" s="56"/>
      <c r="J18" s="56"/>
    </row>
    <row r="19" ht="15" customHeight="1">
      <c r="A19" s="57" t="s">
        <v>102</v>
      </c>
    </row>
    <row r="20" spans="1:6" ht="12" customHeight="1">
      <c r="A20" s="31"/>
      <c r="B20" s="59"/>
      <c r="C20" s="59"/>
      <c r="D20" s="59"/>
      <c r="E20" s="59"/>
      <c r="F20" s="60"/>
    </row>
    <row r="21" ht="14.25" customHeight="1">
      <c r="A21" s="61"/>
    </row>
    <row r="22" ht="14.25" customHeight="1">
      <c r="A22" s="61"/>
    </row>
    <row r="23" ht="14.25" customHeight="1">
      <c r="A23" s="61"/>
    </row>
    <row r="24" ht="14.25" customHeight="1">
      <c r="A24" s="61"/>
    </row>
  </sheetData>
  <sheetProtection/>
  <mergeCells count="3">
    <mergeCell ref="A6:A7"/>
    <mergeCell ref="B6:C6"/>
    <mergeCell ref="D6:E6"/>
  </mergeCells>
  <printOptions horizontalCentered="1" verticalCentered="1"/>
  <pageMargins left="0.75" right="0.75" top="1" bottom="1" header="0" footer="0"/>
  <pageSetup horizontalDpi="300" verticalDpi="300" orientation="portrait" scale="10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J23"/>
  <sheetViews>
    <sheetView showGridLines="0" zoomScalePageLayoutView="0" workbookViewId="0" topLeftCell="A1">
      <selection activeCell="D7" sqref="D7"/>
    </sheetView>
  </sheetViews>
  <sheetFormatPr defaultColWidth="14.57421875" defaultRowHeight="24.75" customHeight="1"/>
  <cols>
    <col min="1" max="1" width="21.140625" style="48" customWidth="1"/>
    <col min="2" max="2" width="12.421875" style="48" customWidth="1"/>
    <col min="3" max="3" width="8.8515625" style="48" customWidth="1"/>
    <col min="4" max="4" width="11.28125" style="48" customWidth="1"/>
    <col min="5" max="5" width="10.00390625" style="48" customWidth="1"/>
    <col min="6" max="16384" width="14.57421875" style="48" customWidth="1"/>
  </cols>
  <sheetData>
    <row r="1" spans="1:5" ht="18.75" customHeight="1">
      <c r="A1" s="46" t="s">
        <v>0</v>
      </c>
      <c r="B1" s="47"/>
      <c r="C1" s="47"/>
      <c r="D1" s="47"/>
      <c r="E1" s="47"/>
    </row>
    <row r="2" spans="1:5" ht="18.75" customHeight="1">
      <c r="A2" s="49" t="s">
        <v>1</v>
      </c>
      <c r="B2" s="47"/>
      <c r="C2" s="47"/>
      <c r="D2" s="47"/>
      <c r="E2" s="47"/>
    </row>
    <row r="3" spans="1:5" ht="18.75" customHeight="1">
      <c r="A3" s="49" t="s">
        <v>56</v>
      </c>
      <c r="B3" s="50"/>
      <c r="C3" s="50"/>
      <c r="D3" s="50"/>
      <c r="E3" s="50"/>
    </row>
    <row r="4" spans="1:5" ht="18.75" customHeight="1">
      <c r="A4" s="62" t="s">
        <v>95</v>
      </c>
      <c r="B4" s="50"/>
      <c r="C4" s="50"/>
      <c r="D4" s="50"/>
      <c r="E4" s="50"/>
    </row>
    <row r="5" ht="18.75" customHeight="1"/>
    <row r="6" spans="1:5" s="51" customFormat="1" ht="31.5" customHeight="1">
      <c r="A6" s="86" t="s">
        <v>47</v>
      </c>
      <c r="B6" s="87" t="s">
        <v>48</v>
      </c>
      <c r="C6" s="87" t="s">
        <v>21</v>
      </c>
      <c r="D6" s="86" t="s">
        <v>57</v>
      </c>
      <c r="E6" s="87" t="s">
        <v>21</v>
      </c>
    </row>
    <row r="7" spans="1:10" ht="24.75" customHeight="1">
      <c r="A7" s="85" t="s">
        <v>49</v>
      </c>
      <c r="B7" s="52">
        <f>+'COMP-MAYO  BOGOTA'!D8</f>
        <v>11614</v>
      </c>
      <c r="C7" s="53">
        <f>+'COMP-MAYO  BOGOTA'!E8</f>
        <v>9.560657573038517</v>
      </c>
      <c r="D7" s="53">
        <v>8.3</v>
      </c>
      <c r="E7" s="53">
        <f>+D7-C7</f>
        <v>-1.2606575730385163</v>
      </c>
      <c r="F7" s="54"/>
      <c r="G7" s="54"/>
      <c r="H7" s="56"/>
      <c r="I7" s="56"/>
      <c r="J7" s="56"/>
    </row>
    <row r="8" spans="1:10" ht="24.75" customHeight="1">
      <c r="A8" s="85" t="s">
        <v>50</v>
      </c>
      <c r="B8" s="52">
        <f>+'COMP-MAYO  BOGOTA'!D9</f>
        <v>11626</v>
      </c>
      <c r="C8" s="53">
        <f>+'COMP-MAYO  BOGOTA'!E9</f>
        <v>9.570535986236077</v>
      </c>
      <c r="D8" s="53">
        <v>8.3</v>
      </c>
      <c r="E8" s="53">
        <f aca="true" t="shared" si="0" ref="E8:E17">+D8-C8</f>
        <v>-1.2705359862360766</v>
      </c>
      <c r="F8" s="54"/>
      <c r="G8" s="56"/>
      <c r="H8" s="56"/>
      <c r="I8" s="56"/>
      <c r="J8" s="56"/>
    </row>
    <row r="9" spans="1:10" ht="24.75" customHeight="1">
      <c r="A9" s="85" t="s">
        <v>51</v>
      </c>
      <c r="B9" s="52">
        <f>+'COMP-MAYO  BOGOTA'!D10</f>
        <v>9282</v>
      </c>
      <c r="C9" s="53">
        <f>+'COMP-MAYO  BOGOTA'!E10</f>
        <v>7.640952608312685</v>
      </c>
      <c r="D9" s="53">
        <v>8.3</v>
      </c>
      <c r="E9" s="53">
        <f t="shared" si="0"/>
        <v>0.6590473916873156</v>
      </c>
      <c r="F9" s="54"/>
      <c r="G9" s="56"/>
      <c r="H9" s="56"/>
      <c r="I9" s="56"/>
      <c r="J9" s="56"/>
    </row>
    <row r="10" spans="1:10" ht="24.75" customHeight="1">
      <c r="A10" s="85" t="s">
        <v>52</v>
      </c>
      <c r="B10" s="52">
        <f>+'COMP-MAYO  BOGOTA'!D11</f>
        <v>11607</v>
      </c>
      <c r="C10" s="53">
        <f>+'COMP-MAYO  BOGOTA'!E11</f>
        <v>9.554895165339941</v>
      </c>
      <c r="D10" s="53">
        <v>8.3</v>
      </c>
      <c r="E10" s="53">
        <f t="shared" si="0"/>
        <v>-1.2548951653399403</v>
      </c>
      <c r="F10" s="54"/>
      <c r="G10" s="56"/>
      <c r="H10" s="56"/>
      <c r="I10" s="56"/>
      <c r="J10" s="56"/>
    </row>
    <row r="11" spans="1:10" ht="24.75" customHeight="1">
      <c r="A11" s="85" t="s">
        <v>14</v>
      </c>
      <c r="B11" s="52">
        <f>+'COMP-MAYO  BOGOTA'!D12</f>
        <v>11626</v>
      </c>
      <c r="C11" s="53">
        <f>+'COMP-MAYO  BOGOTA'!E12</f>
        <v>9.570535986236077</v>
      </c>
      <c r="D11" s="53">
        <v>8.3</v>
      </c>
      <c r="E11" s="53">
        <f t="shared" si="0"/>
        <v>-1.2705359862360766</v>
      </c>
      <c r="F11" s="54"/>
      <c r="G11" s="56"/>
      <c r="H11" s="56"/>
      <c r="I11" s="56"/>
      <c r="J11" s="56"/>
    </row>
    <row r="12" spans="1:10" ht="24.75" customHeight="1">
      <c r="A12" s="85" t="s">
        <v>15</v>
      </c>
      <c r="B12" s="52">
        <f>+'COMP-MAYO  BOGOTA'!D13</f>
        <v>9764</v>
      </c>
      <c r="C12" s="53">
        <f>+'COMP-MAYO  BOGOTA'!E13</f>
        <v>8.03773553841468</v>
      </c>
      <c r="D12" s="53">
        <v>8.3</v>
      </c>
      <c r="E12" s="53">
        <f t="shared" si="0"/>
        <v>0.26226446158532113</v>
      </c>
      <c r="F12" s="54"/>
      <c r="G12" s="56"/>
      <c r="H12" s="56"/>
      <c r="I12" s="56"/>
      <c r="J12" s="56"/>
    </row>
    <row r="13" spans="1:10" ht="24.75" customHeight="1">
      <c r="A13" s="85" t="s">
        <v>53</v>
      </c>
      <c r="B13" s="52">
        <f>+'COMP-MAYO  BOGOTA'!D14</f>
        <v>8807</v>
      </c>
      <c r="C13" s="53">
        <f>+'COMP-MAYO  BOGOTA'!E14</f>
        <v>7.3010793692902025</v>
      </c>
      <c r="D13" s="53">
        <v>8.3</v>
      </c>
      <c r="E13" s="53">
        <f t="shared" si="0"/>
        <v>0.9989206307097982</v>
      </c>
      <c r="F13" s="54"/>
      <c r="G13" s="56"/>
      <c r="H13" s="56"/>
      <c r="I13" s="56"/>
      <c r="J13" s="56"/>
    </row>
    <row r="14" spans="1:10" ht="24.75" customHeight="1">
      <c r="A14" s="85" t="s">
        <v>17</v>
      </c>
      <c r="B14" s="52">
        <f>+'COMP-MAYO  BOGOTA'!D15</f>
        <v>8776</v>
      </c>
      <c r="C14" s="53">
        <f>+'COMP-MAYO  BOGOTA'!E15</f>
        <v>7.275380100475851</v>
      </c>
      <c r="D14" s="53">
        <v>8.3</v>
      </c>
      <c r="E14" s="53">
        <f t="shared" si="0"/>
        <v>1.0246198995241498</v>
      </c>
      <c r="F14" s="54"/>
      <c r="G14" s="56"/>
      <c r="H14" s="56"/>
      <c r="I14" s="56"/>
      <c r="J14" s="56"/>
    </row>
    <row r="15" spans="1:10" ht="24.75" customHeight="1">
      <c r="A15" s="85" t="s">
        <v>18</v>
      </c>
      <c r="B15" s="52">
        <f>+'COMP-MAYO  BOGOTA'!D16</f>
        <v>8954</v>
      </c>
      <c r="C15" s="53">
        <f>+'COMP-MAYO  BOGOTA'!E16</f>
        <v>7.422943643990516</v>
      </c>
      <c r="D15" s="53">
        <v>8.3</v>
      </c>
      <c r="E15" s="53">
        <f t="shared" si="0"/>
        <v>0.8770563560094846</v>
      </c>
      <c r="F15" s="54"/>
      <c r="G15" s="56"/>
      <c r="H15" s="56"/>
      <c r="I15" s="56"/>
      <c r="J15" s="56"/>
    </row>
    <row r="16" spans="1:10" ht="24.75" customHeight="1">
      <c r="A16" s="85" t="s">
        <v>19</v>
      </c>
      <c r="B16" s="52">
        <f>+'COMP-MAYO  BOGOTA'!D17</f>
        <v>9107</v>
      </c>
      <c r="C16" s="53">
        <f>+'COMP-MAYO  BOGOTA'!E17</f>
        <v>7.549781970719414</v>
      </c>
      <c r="D16" s="53">
        <v>8.3</v>
      </c>
      <c r="E16" s="53">
        <f t="shared" si="0"/>
        <v>0.7502180292805871</v>
      </c>
      <c r="F16" s="54"/>
      <c r="G16" s="56"/>
      <c r="H16" s="56"/>
      <c r="I16" s="56"/>
      <c r="J16" s="56"/>
    </row>
    <row r="17" spans="1:10" ht="24.75" customHeight="1">
      <c r="A17" s="85" t="s">
        <v>58</v>
      </c>
      <c r="B17" s="52">
        <f>+'COMP-MAYO  BOGOTA'!D18</f>
        <v>8407</v>
      </c>
      <c r="C17" s="53">
        <f>+'COMP-MAYO  BOGOTA'!E18</f>
        <v>7.080771498357618</v>
      </c>
      <c r="D17" s="53">
        <v>8.3</v>
      </c>
      <c r="E17" s="53">
        <f t="shared" si="0"/>
        <v>1.219228501642383</v>
      </c>
      <c r="F17" s="54"/>
      <c r="G17" s="56"/>
      <c r="H17" s="56"/>
      <c r="I17" s="56"/>
      <c r="J17" s="56"/>
    </row>
    <row r="18" ht="15" customHeight="1">
      <c r="A18" s="57" t="s">
        <v>55</v>
      </c>
    </row>
    <row r="19" spans="1:6" ht="12" customHeight="1">
      <c r="A19" s="31" t="s">
        <v>102</v>
      </c>
      <c r="B19" s="59"/>
      <c r="C19" s="59"/>
      <c r="D19" s="59"/>
      <c r="E19" s="59"/>
      <c r="F19" s="60"/>
    </row>
    <row r="20" ht="14.25" customHeight="1">
      <c r="A20" s="61"/>
    </row>
    <row r="21" ht="14.25" customHeight="1">
      <c r="A21" s="61"/>
    </row>
    <row r="22" ht="14.25" customHeight="1">
      <c r="A22" s="61"/>
    </row>
    <row r="23" ht="14.25" customHeight="1">
      <c r="A23" s="61"/>
    </row>
  </sheetData>
  <sheetProtection/>
  <printOptions horizontalCentered="1" verticalCentered="1"/>
  <pageMargins left="0.75" right="0.75" top="1" bottom="1" header="0" footer="0"/>
  <pageSetup horizontalDpi="300" verticalDpi="300" orientation="portrait" scale="10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A33"/>
  <sheetViews>
    <sheetView showGridLines="0" zoomScalePageLayoutView="0" workbookViewId="0" topLeftCell="A1">
      <pane xSplit="3" ySplit="8" topLeftCell="D24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Y32" sqref="Y32"/>
    </sheetView>
  </sheetViews>
  <sheetFormatPr defaultColWidth="11.421875" defaultRowHeight="16.5" customHeight="1"/>
  <cols>
    <col min="1" max="1" width="3.00390625" style="2" customWidth="1"/>
    <col min="2" max="2" width="19.7109375" style="2" customWidth="1"/>
    <col min="3" max="3" width="11.140625" style="2" customWidth="1"/>
    <col min="4" max="4" width="9.140625" style="2" customWidth="1"/>
    <col min="5" max="5" width="8.7109375" style="2" customWidth="1"/>
    <col min="6" max="6" width="8.57421875" style="2" customWidth="1"/>
    <col min="7" max="7" width="8.7109375" style="2" customWidth="1"/>
    <col min="8" max="8" width="8.8515625" style="2" customWidth="1"/>
    <col min="9" max="15" width="8.7109375" style="2" customWidth="1"/>
    <col min="16" max="16" width="10.8515625" style="2" customWidth="1"/>
    <col min="17" max="22" width="8.7109375" style="2" customWidth="1"/>
    <col min="23" max="23" width="9.140625" style="2" customWidth="1"/>
    <col min="24" max="24" width="8.57421875" style="2" customWidth="1"/>
    <col min="25" max="25" width="11.421875" style="2" customWidth="1"/>
    <col min="26" max="27" width="9.140625" style="2" customWidth="1"/>
    <col min="28" max="16384" width="11.421875" style="2" customWidth="1"/>
  </cols>
  <sheetData>
    <row r="1" spans="1:22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8.75" customHeight="1">
      <c r="A4" s="5" t="s">
        <v>99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0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7" ht="16.5" customHeight="1">
      <c r="A6" s="111" t="s">
        <v>3</v>
      </c>
      <c r="B6" s="112"/>
      <c r="C6" s="117" t="s">
        <v>4</v>
      </c>
      <c r="D6" s="99" t="s">
        <v>5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P6" s="107" t="s">
        <v>6</v>
      </c>
      <c r="Q6" s="105" t="s">
        <v>7</v>
      </c>
      <c r="R6" s="102"/>
      <c r="S6" s="102"/>
      <c r="T6" s="102"/>
      <c r="U6" s="102"/>
      <c r="V6" s="102"/>
      <c r="W6" s="102"/>
      <c r="X6" s="106"/>
      <c r="Y6" s="107" t="s">
        <v>8</v>
      </c>
      <c r="Z6" s="105" t="s">
        <v>9</v>
      </c>
      <c r="AA6" s="106"/>
    </row>
    <row r="7" spans="1:27" ht="21" customHeight="1">
      <c r="A7" s="113"/>
      <c r="B7" s="114"/>
      <c r="C7" s="118"/>
      <c r="D7" s="103" t="s">
        <v>10</v>
      </c>
      <c r="E7" s="104"/>
      <c r="F7" s="103" t="s">
        <v>11</v>
      </c>
      <c r="G7" s="104"/>
      <c r="H7" s="103" t="s">
        <v>12</v>
      </c>
      <c r="I7" s="104"/>
      <c r="J7" s="103" t="s">
        <v>13</v>
      </c>
      <c r="K7" s="104"/>
      <c r="L7" s="103" t="s">
        <v>14</v>
      </c>
      <c r="M7" s="104"/>
      <c r="N7" s="103" t="s">
        <v>15</v>
      </c>
      <c r="O7" s="104"/>
      <c r="P7" s="108"/>
      <c r="Q7" s="103" t="s">
        <v>16</v>
      </c>
      <c r="R7" s="104"/>
      <c r="S7" s="103" t="s">
        <v>17</v>
      </c>
      <c r="T7" s="104"/>
      <c r="U7" s="103" t="s">
        <v>18</v>
      </c>
      <c r="V7" s="104"/>
      <c r="W7" s="103" t="s">
        <v>19</v>
      </c>
      <c r="X7" s="110"/>
      <c r="Y7" s="108"/>
      <c r="Z7" s="103" t="s">
        <v>16</v>
      </c>
      <c r="AA7" s="104"/>
    </row>
    <row r="8" spans="1:27" ht="24" customHeight="1">
      <c r="A8" s="115"/>
      <c r="B8" s="116"/>
      <c r="C8" s="119"/>
      <c r="D8" s="72" t="s">
        <v>20</v>
      </c>
      <c r="E8" s="73" t="s">
        <v>21</v>
      </c>
      <c r="F8" s="72" t="s">
        <v>20</v>
      </c>
      <c r="G8" s="73" t="s">
        <v>21</v>
      </c>
      <c r="H8" s="72" t="s">
        <v>20</v>
      </c>
      <c r="I8" s="73" t="s">
        <v>21</v>
      </c>
      <c r="J8" s="72" t="s">
        <v>20</v>
      </c>
      <c r="K8" s="73" t="s">
        <v>21</v>
      </c>
      <c r="L8" s="72" t="s">
        <v>20</v>
      </c>
      <c r="M8" s="73" t="s">
        <v>21</v>
      </c>
      <c r="N8" s="72" t="s">
        <v>20</v>
      </c>
      <c r="O8" s="73" t="s">
        <v>21</v>
      </c>
      <c r="P8" s="109"/>
      <c r="Q8" s="72" t="s">
        <v>20</v>
      </c>
      <c r="R8" s="73" t="s">
        <v>21</v>
      </c>
      <c r="S8" s="72" t="s">
        <v>20</v>
      </c>
      <c r="T8" s="73" t="s">
        <v>21</v>
      </c>
      <c r="U8" s="72" t="s">
        <v>20</v>
      </c>
      <c r="V8" s="73" t="s">
        <v>21</v>
      </c>
      <c r="W8" s="72" t="s">
        <v>20</v>
      </c>
      <c r="X8" s="74" t="s">
        <v>21</v>
      </c>
      <c r="Y8" s="109"/>
      <c r="Z8" s="72" t="s">
        <v>20</v>
      </c>
      <c r="AA8" s="73" t="s">
        <v>21</v>
      </c>
    </row>
    <row r="9" spans="1:27" ht="19.5" customHeight="1">
      <c r="A9" s="7">
        <v>1</v>
      </c>
      <c r="B9" s="8" t="s">
        <v>22</v>
      </c>
      <c r="C9" s="9">
        <v>5773</v>
      </c>
      <c r="D9" s="10">
        <f>+'ENERO-MAYO METAS'!D9</f>
        <v>4136</v>
      </c>
      <c r="E9" s="11">
        <f aca="true" t="shared" si="0" ref="E9:E29">+D9*100/C9</f>
        <v>71.64385934522778</v>
      </c>
      <c r="F9" s="10">
        <f>+'ENERO-MAYO METAS'!F9</f>
        <v>4131</v>
      </c>
      <c r="G9" s="11">
        <f aca="true" t="shared" si="1" ref="G9:G29">+F9*100/C9</f>
        <v>71.55724926381431</v>
      </c>
      <c r="H9" s="10">
        <f>+'ENERO-MAYO METAS'!H9</f>
        <v>3886</v>
      </c>
      <c r="I9" s="11">
        <f aca="true" t="shared" si="2" ref="I9:I29">+H9*100/C9</f>
        <v>67.31335527455396</v>
      </c>
      <c r="J9" s="10">
        <f>+'ENERO-MAYO METAS'!J9</f>
        <v>4100</v>
      </c>
      <c r="K9" s="12">
        <f aca="true" t="shared" si="3" ref="K9:K29">+J9*100/C9</f>
        <v>71.02026675905076</v>
      </c>
      <c r="L9" s="10">
        <f>+'ENERO-MAYO METAS'!L9</f>
        <v>4131</v>
      </c>
      <c r="M9" s="13">
        <f aca="true" t="shared" si="4" ref="M9:M29">+L9*100/C9</f>
        <v>71.55724926381431</v>
      </c>
      <c r="N9" s="10">
        <f>+'ENERO-MAYO METAS'!N9</f>
        <v>4193</v>
      </c>
      <c r="O9" s="14">
        <f aca="true" t="shared" si="5" ref="O9:O29">+N9*100/C9</f>
        <v>72.63121427334141</v>
      </c>
      <c r="P9" s="15">
        <v>5772</v>
      </c>
      <c r="Q9" s="10">
        <f>+'ENERO-MAYO METAS'!Q9</f>
        <v>3432</v>
      </c>
      <c r="R9" s="11">
        <f aca="true" t="shared" si="6" ref="R9:R29">+Q9*100/P9</f>
        <v>59.45945945945946</v>
      </c>
      <c r="S9" s="10">
        <f>+'ENERO-MAYO METAS'!S9</f>
        <v>3376</v>
      </c>
      <c r="T9" s="12">
        <f>+S9*100/P9</f>
        <v>58.48925848925849</v>
      </c>
      <c r="U9" s="10">
        <f>+'ENERO-MAYO METAS'!U9</f>
        <v>3393</v>
      </c>
      <c r="V9" s="11">
        <f aca="true" t="shared" si="7" ref="V9:V29">+U9*100/P9</f>
        <v>58.78378378378378</v>
      </c>
      <c r="W9" s="10">
        <f>+'ENERO-MAYO METAS'!W9</f>
        <v>3559</v>
      </c>
      <c r="X9" s="16">
        <f>+W9*100/P9</f>
        <v>61.65973665973666</v>
      </c>
      <c r="Y9" s="15">
        <v>5817</v>
      </c>
      <c r="Z9" s="10">
        <f>+'ENERO-MAYO METAS'!Z9</f>
        <v>3113</v>
      </c>
      <c r="AA9" s="14">
        <f aca="true" t="shared" si="8" ref="AA9:AA29">+Z9*100/Y9</f>
        <v>53.51555784768781</v>
      </c>
    </row>
    <row r="10" spans="1:27" ht="19.5" customHeight="1">
      <c r="A10" s="17">
        <v>2</v>
      </c>
      <c r="B10" s="18" t="s">
        <v>23</v>
      </c>
      <c r="C10" s="19">
        <v>1257</v>
      </c>
      <c r="D10" s="20">
        <f>+'ENERO-MAYO METAS'!D10</f>
        <v>3770</v>
      </c>
      <c r="E10" s="21">
        <f t="shared" si="0"/>
        <v>299.920445505171</v>
      </c>
      <c r="F10" s="20">
        <f>+'ENERO-MAYO METAS'!F10</f>
        <v>3769</v>
      </c>
      <c r="G10" s="21">
        <f t="shared" si="1"/>
        <v>299.8408910103421</v>
      </c>
      <c r="H10" s="20">
        <f>+'ENERO-MAYO METAS'!H10</f>
        <v>4455</v>
      </c>
      <c r="I10" s="21">
        <f t="shared" si="2"/>
        <v>354.41527446300717</v>
      </c>
      <c r="J10" s="20">
        <f>+'ENERO-MAYO METAS'!J10</f>
        <v>3756</v>
      </c>
      <c r="K10" s="22">
        <f t="shared" si="3"/>
        <v>298.80668257756565</v>
      </c>
      <c r="L10" s="20">
        <f>+'ENERO-MAYO METAS'!L10</f>
        <v>3769</v>
      </c>
      <c r="M10" s="23">
        <f t="shared" si="4"/>
        <v>299.8408910103421</v>
      </c>
      <c r="N10" s="20">
        <f>+'ENERO-MAYO METAS'!N10</f>
        <v>3835</v>
      </c>
      <c r="O10" s="16">
        <f t="shared" si="5"/>
        <v>305.0914876690533</v>
      </c>
      <c r="P10" s="24">
        <v>1240</v>
      </c>
      <c r="Q10" s="20">
        <f>+'ENERO-MAYO METAS'!Q10</f>
        <v>2848</v>
      </c>
      <c r="R10" s="21">
        <f t="shared" si="6"/>
        <v>229.67741935483872</v>
      </c>
      <c r="S10" s="20">
        <f>+'ENERO-MAYO METAS'!S10</f>
        <v>2781</v>
      </c>
      <c r="T10" s="22">
        <f>+S10*100/P10</f>
        <v>224.2741935483871</v>
      </c>
      <c r="U10" s="20">
        <f>+'ENERO-MAYO METAS'!U10</f>
        <v>2822</v>
      </c>
      <c r="V10" s="21">
        <f t="shared" si="7"/>
        <v>227.58064516129033</v>
      </c>
      <c r="W10" s="20">
        <f>+'ENERO-MAYO METAS'!W10</f>
        <v>2950</v>
      </c>
      <c r="X10" s="16">
        <f aca="true" t="shared" si="9" ref="X10:X28">+W10*100/P10</f>
        <v>237.90322580645162</v>
      </c>
      <c r="Y10" s="24">
        <v>1133</v>
      </c>
      <c r="Z10" s="20">
        <f>+'ENERO-MAYO METAS'!Z10</f>
        <v>2326</v>
      </c>
      <c r="AA10" s="16">
        <f t="shared" si="8"/>
        <v>205.29567519858782</v>
      </c>
    </row>
    <row r="11" spans="1:27" ht="19.5" customHeight="1">
      <c r="A11" s="17">
        <v>3</v>
      </c>
      <c r="B11" s="18" t="s">
        <v>24</v>
      </c>
      <c r="C11" s="19">
        <v>1789</v>
      </c>
      <c r="D11" s="20">
        <f>+'ENERO-MAYO METAS'!D11</f>
        <v>520</v>
      </c>
      <c r="E11" s="21">
        <f t="shared" si="0"/>
        <v>29.066517607602012</v>
      </c>
      <c r="F11" s="20">
        <f>+'ENERO-MAYO METAS'!F11</f>
        <v>519</v>
      </c>
      <c r="G11" s="21">
        <f t="shared" si="1"/>
        <v>29.010620458356623</v>
      </c>
      <c r="H11" s="20">
        <f>+'ENERO-MAYO METAS'!H11</f>
        <v>15</v>
      </c>
      <c r="I11" s="21">
        <f t="shared" si="2"/>
        <v>0.8384572386808273</v>
      </c>
      <c r="J11" s="20">
        <f>+'ENERO-MAYO METAS'!J11</f>
        <v>519</v>
      </c>
      <c r="K11" s="22">
        <f t="shared" si="3"/>
        <v>29.010620458356623</v>
      </c>
      <c r="L11" s="20">
        <f>+'ENERO-MAYO METAS'!L11</f>
        <v>519</v>
      </c>
      <c r="M11" s="23">
        <f t="shared" si="4"/>
        <v>29.010620458356623</v>
      </c>
      <c r="N11" s="20">
        <f>+'ENERO-MAYO METAS'!N11</f>
        <v>481</v>
      </c>
      <c r="O11" s="16">
        <f t="shared" si="5"/>
        <v>26.88652878703186</v>
      </c>
      <c r="P11" s="24">
        <v>1747</v>
      </c>
      <c r="Q11" s="20">
        <f>+'ENERO-MAYO METAS'!Q11</f>
        <v>472</v>
      </c>
      <c r="R11" s="21">
        <f t="shared" si="6"/>
        <v>27.01774470520893</v>
      </c>
      <c r="S11" s="20">
        <f>+'ENERO-MAYO METAS'!S11</f>
        <v>469</v>
      </c>
      <c r="T11" s="22">
        <f aca="true" t="shared" si="10" ref="T11:T28">+S11*100/P11</f>
        <v>26.846021751574128</v>
      </c>
      <c r="U11" s="20">
        <f>+'ENERO-MAYO METAS'!U11</f>
        <v>494</v>
      </c>
      <c r="V11" s="21">
        <f t="shared" si="7"/>
        <v>28.27704636519748</v>
      </c>
      <c r="W11" s="20">
        <f>+'ENERO-MAYO METAS'!W11</f>
        <v>485</v>
      </c>
      <c r="X11" s="16">
        <f t="shared" si="9"/>
        <v>27.761877504293075</v>
      </c>
      <c r="Y11" s="24">
        <v>1666</v>
      </c>
      <c r="Z11" s="20">
        <f>+'ENERO-MAYO METAS'!Z11</f>
        <v>486</v>
      </c>
      <c r="AA11" s="16">
        <f t="shared" si="8"/>
        <v>29.171668667466985</v>
      </c>
    </row>
    <row r="12" spans="1:27" ht="19.5" customHeight="1">
      <c r="A12" s="17">
        <v>4</v>
      </c>
      <c r="B12" s="18" t="s">
        <v>25</v>
      </c>
      <c r="C12" s="19">
        <v>7295</v>
      </c>
      <c r="D12" s="20">
        <f>+'ENERO-MAYO METAS'!D12</f>
        <v>2244</v>
      </c>
      <c r="E12" s="21">
        <f t="shared" si="0"/>
        <v>30.76079506511309</v>
      </c>
      <c r="F12" s="20">
        <f>+'ENERO-MAYO METAS'!F12</f>
        <v>2245</v>
      </c>
      <c r="G12" s="21">
        <f t="shared" si="1"/>
        <v>30.774503084304317</v>
      </c>
      <c r="H12" s="20">
        <f>+'ENERO-MAYO METAS'!H12</f>
        <v>4197</v>
      </c>
      <c r="I12" s="21">
        <f t="shared" si="2"/>
        <v>57.53255654557916</v>
      </c>
      <c r="J12" s="20">
        <f>+'ENERO-MAYO METAS'!J12</f>
        <v>2243</v>
      </c>
      <c r="K12" s="22">
        <f t="shared" si="3"/>
        <v>30.747087045921866</v>
      </c>
      <c r="L12" s="20">
        <f>+'ENERO-MAYO METAS'!L12</f>
        <v>2245</v>
      </c>
      <c r="M12" s="23">
        <f t="shared" si="4"/>
        <v>30.774503084304317</v>
      </c>
      <c r="N12" s="20">
        <f>+'ENERO-MAYO METAS'!N12</f>
        <v>2210</v>
      </c>
      <c r="O12" s="16">
        <f t="shared" si="5"/>
        <v>30.294722412611378</v>
      </c>
      <c r="P12" s="24">
        <v>7197</v>
      </c>
      <c r="Q12" s="20">
        <f>+'ENERO-MAYO METAS'!Q12</f>
        <v>2035</v>
      </c>
      <c r="R12" s="21">
        <f t="shared" si="6"/>
        <v>28.27567041822982</v>
      </c>
      <c r="S12" s="20">
        <f>+'ENERO-MAYO METAS'!S12</f>
        <v>2030</v>
      </c>
      <c r="T12" s="22">
        <f t="shared" si="10"/>
        <v>28.206197026538835</v>
      </c>
      <c r="U12" s="20">
        <f>+'ENERO-MAYO METAS'!U12</f>
        <v>2119</v>
      </c>
      <c r="V12" s="21">
        <f t="shared" si="7"/>
        <v>29.44282339863832</v>
      </c>
      <c r="W12" s="20">
        <f>+'ENERO-MAYO METAS'!W12</f>
        <v>2070</v>
      </c>
      <c r="X12" s="16">
        <f t="shared" si="9"/>
        <v>28.761984160066696</v>
      </c>
      <c r="Y12" s="24">
        <v>7065</v>
      </c>
      <c r="Z12" s="20">
        <f>+'ENERO-MAYO METAS'!Z12</f>
        <v>2047</v>
      </c>
      <c r="AA12" s="16">
        <f t="shared" si="8"/>
        <v>28.97381457891012</v>
      </c>
    </row>
    <row r="13" spans="1:27" ht="19.5" customHeight="1">
      <c r="A13" s="17">
        <v>5</v>
      </c>
      <c r="B13" s="18" t="s">
        <v>26</v>
      </c>
      <c r="C13" s="19">
        <v>8291</v>
      </c>
      <c r="D13" s="20">
        <f>+'ENERO-MAYO METAS'!D13</f>
        <v>2726</v>
      </c>
      <c r="E13" s="21">
        <f t="shared" si="0"/>
        <v>32.87902544928235</v>
      </c>
      <c r="F13" s="20">
        <f>+'ENERO-MAYO METAS'!F13</f>
        <v>2728</v>
      </c>
      <c r="G13" s="21">
        <f t="shared" si="1"/>
        <v>32.903147991798335</v>
      </c>
      <c r="H13" s="20">
        <f>+'ENERO-MAYO METAS'!H13</f>
        <v>95</v>
      </c>
      <c r="I13" s="21">
        <f t="shared" si="2"/>
        <v>1.1458207695091063</v>
      </c>
      <c r="J13" s="20">
        <f>+'ENERO-MAYO METAS'!J13</f>
        <v>2728</v>
      </c>
      <c r="K13" s="22">
        <f t="shared" si="3"/>
        <v>32.903147991798335</v>
      </c>
      <c r="L13" s="20">
        <f>+'ENERO-MAYO METAS'!L13</f>
        <v>2728</v>
      </c>
      <c r="M13" s="23">
        <f t="shared" si="4"/>
        <v>32.903147991798335</v>
      </c>
      <c r="N13" s="20">
        <f>+'ENERO-MAYO METAS'!N13</f>
        <v>2491</v>
      </c>
      <c r="O13" s="16">
        <f t="shared" si="5"/>
        <v>30.044626703654565</v>
      </c>
      <c r="P13" s="24">
        <v>8211</v>
      </c>
      <c r="Q13" s="20">
        <f>+'ENERO-MAYO METAS'!Q13</f>
        <v>2316</v>
      </c>
      <c r="R13" s="21">
        <f t="shared" si="6"/>
        <v>28.206065034709535</v>
      </c>
      <c r="S13" s="20">
        <f>+'ENERO-MAYO METAS'!S13</f>
        <v>2317</v>
      </c>
      <c r="T13" s="22">
        <f t="shared" si="10"/>
        <v>28.21824381926684</v>
      </c>
      <c r="U13" s="20">
        <f>+'ENERO-MAYO METAS'!U13</f>
        <v>2447</v>
      </c>
      <c r="V13" s="21">
        <f t="shared" si="7"/>
        <v>29.80148581171599</v>
      </c>
      <c r="W13" s="20">
        <f>+'ENERO-MAYO METAS'!W13</f>
        <v>2377</v>
      </c>
      <c r="X13" s="16">
        <f t="shared" si="9"/>
        <v>28.948970892704907</v>
      </c>
      <c r="Y13" s="24">
        <v>8104</v>
      </c>
      <c r="Z13" s="20">
        <f>+'ENERO-MAYO METAS'!Z13</f>
        <v>2122</v>
      </c>
      <c r="AA13" s="16">
        <f t="shared" si="8"/>
        <v>26.184600197433365</v>
      </c>
    </row>
    <row r="14" spans="1:27" ht="19.5" customHeight="1">
      <c r="A14" s="17">
        <v>6</v>
      </c>
      <c r="B14" s="18" t="s">
        <v>27</v>
      </c>
      <c r="C14" s="19">
        <v>3164</v>
      </c>
      <c r="D14" s="20">
        <f>+'ENERO-MAYO METAS'!D14</f>
        <v>1505</v>
      </c>
      <c r="E14" s="21">
        <f t="shared" si="0"/>
        <v>47.56637168141593</v>
      </c>
      <c r="F14" s="20">
        <f>+'ENERO-MAYO METAS'!F14</f>
        <v>1508</v>
      </c>
      <c r="G14" s="21">
        <f t="shared" si="1"/>
        <v>47.661188369152974</v>
      </c>
      <c r="H14" s="20">
        <f>+'ENERO-MAYO METAS'!H14</f>
        <v>1494</v>
      </c>
      <c r="I14" s="21">
        <f t="shared" si="2"/>
        <v>47.21871049304678</v>
      </c>
      <c r="J14" s="20">
        <f>+'ENERO-MAYO METAS'!J14</f>
        <v>1508</v>
      </c>
      <c r="K14" s="22">
        <f t="shared" si="3"/>
        <v>47.661188369152974</v>
      </c>
      <c r="L14" s="20">
        <f>+'ENERO-MAYO METAS'!L14</f>
        <v>1508</v>
      </c>
      <c r="M14" s="23">
        <f t="shared" si="4"/>
        <v>47.661188369152974</v>
      </c>
      <c r="N14" s="20">
        <f>+'ENERO-MAYO METAS'!N14</f>
        <v>1481</v>
      </c>
      <c r="O14" s="16">
        <f t="shared" si="5"/>
        <v>46.80783817951959</v>
      </c>
      <c r="P14" s="24">
        <v>3154</v>
      </c>
      <c r="Q14" s="20">
        <f>+'ENERO-MAYO METAS'!Q14</f>
        <v>1278</v>
      </c>
      <c r="R14" s="21">
        <f t="shared" si="6"/>
        <v>40.51997463538364</v>
      </c>
      <c r="S14" s="20">
        <f>+'ENERO-MAYO METAS'!S14</f>
        <v>1278</v>
      </c>
      <c r="T14" s="22">
        <f t="shared" si="10"/>
        <v>40.51997463538364</v>
      </c>
      <c r="U14" s="20">
        <f>+'ENERO-MAYO METAS'!U14</f>
        <v>1385</v>
      </c>
      <c r="V14" s="21">
        <f t="shared" si="7"/>
        <v>43.91249207355739</v>
      </c>
      <c r="W14" s="20">
        <f>+'ENERO-MAYO METAS'!W14</f>
        <v>1319</v>
      </c>
      <c r="X14" s="16">
        <f t="shared" si="9"/>
        <v>41.81991122384274</v>
      </c>
      <c r="Y14" s="24">
        <v>3120</v>
      </c>
      <c r="Z14" s="20">
        <f>+'ENERO-MAYO METAS'!Z14</f>
        <v>1339</v>
      </c>
      <c r="AA14" s="16">
        <f t="shared" si="8"/>
        <v>42.916666666666664</v>
      </c>
    </row>
    <row r="15" spans="1:27" ht="19.5" customHeight="1">
      <c r="A15" s="17">
        <v>7</v>
      </c>
      <c r="B15" s="18" t="s">
        <v>28</v>
      </c>
      <c r="C15" s="19">
        <v>11500</v>
      </c>
      <c r="D15" s="20">
        <f>+'ENERO-MAYO METAS'!D15</f>
        <v>4982</v>
      </c>
      <c r="E15" s="21">
        <f t="shared" si="0"/>
        <v>43.321739130434786</v>
      </c>
      <c r="F15" s="20">
        <f>+'ENERO-MAYO METAS'!F15</f>
        <v>4984</v>
      </c>
      <c r="G15" s="21">
        <f t="shared" si="1"/>
        <v>43.33913043478261</v>
      </c>
      <c r="H15" s="20">
        <f>+'ENERO-MAYO METAS'!H15</f>
        <v>806</v>
      </c>
      <c r="I15" s="21">
        <f t="shared" si="2"/>
        <v>7.008695652173913</v>
      </c>
      <c r="J15" s="20">
        <f>+'ENERO-MAYO METAS'!J15</f>
        <v>4984</v>
      </c>
      <c r="K15" s="22">
        <f t="shared" si="3"/>
        <v>43.33913043478261</v>
      </c>
      <c r="L15" s="20">
        <f>+'ENERO-MAYO METAS'!L15</f>
        <v>4984</v>
      </c>
      <c r="M15" s="23">
        <f t="shared" si="4"/>
        <v>43.33913043478261</v>
      </c>
      <c r="N15" s="20">
        <f>+'ENERO-MAYO METAS'!N15</f>
        <v>4493</v>
      </c>
      <c r="O15" s="16">
        <f t="shared" si="5"/>
        <v>39.06956521739131</v>
      </c>
      <c r="P15" s="24">
        <v>11525</v>
      </c>
      <c r="Q15" s="20">
        <f>+'ENERO-MAYO METAS'!Q15</f>
        <v>4349</v>
      </c>
      <c r="R15" s="21">
        <f t="shared" si="6"/>
        <v>37.7353579175705</v>
      </c>
      <c r="S15" s="20">
        <f>+'ENERO-MAYO METAS'!S15</f>
        <v>4356</v>
      </c>
      <c r="T15" s="22">
        <f t="shared" si="10"/>
        <v>37.79609544468546</v>
      </c>
      <c r="U15" s="20">
        <f>+'ENERO-MAYO METAS'!U15</f>
        <v>4598</v>
      </c>
      <c r="V15" s="21">
        <f t="shared" si="7"/>
        <v>39.89587852494577</v>
      </c>
      <c r="W15" s="20">
        <f>+'ENERO-MAYO METAS'!W15</f>
        <v>4499</v>
      </c>
      <c r="X15" s="16">
        <f t="shared" si="9"/>
        <v>39.036876355748376</v>
      </c>
      <c r="Y15" s="24">
        <v>11558</v>
      </c>
      <c r="Z15" s="20">
        <f>+'ENERO-MAYO METAS'!Z15</f>
        <v>3967</v>
      </c>
      <c r="AA15" s="16">
        <f t="shared" si="8"/>
        <v>34.32254715348676</v>
      </c>
    </row>
    <row r="16" spans="1:27" ht="19.5" customHeight="1">
      <c r="A16" s="17">
        <v>8</v>
      </c>
      <c r="B16" s="18" t="s">
        <v>29</v>
      </c>
      <c r="C16" s="19">
        <v>17678</v>
      </c>
      <c r="D16" s="20">
        <f>+'ENERO-MAYO METAS'!D16</f>
        <v>6179</v>
      </c>
      <c r="E16" s="21">
        <f t="shared" si="0"/>
        <v>34.95304898744202</v>
      </c>
      <c r="F16" s="20">
        <f>+'ENERO-MAYO METAS'!F16</f>
        <v>6180</v>
      </c>
      <c r="G16" s="21">
        <f t="shared" si="1"/>
        <v>34.95870573594298</v>
      </c>
      <c r="H16" s="20">
        <f>+'ENERO-MAYO METAS'!H16</f>
        <v>4562</v>
      </c>
      <c r="I16" s="21">
        <f t="shared" si="2"/>
        <v>25.806086661387035</v>
      </c>
      <c r="J16" s="20">
        <f>+'ENERO-MAYO METAS'!J16</f>
        <v>6180</v>
      </c>
      <c r="K16" s="22">
        <f t="shared" si="3"/>
        <v>34.95870573594298</v>
      </c>
      <c r="L16" s="20">
        <f>+'ENERO-MAYO METAS'!L16</f>
        <v>6180</v>
      </c>
      <c r="M16" s="23">
        <f t="shared" si="4"/>
        <v>34.95870573594298</v>
      </c>
      <c r="N16" s="20">
        <f>+'ENERO-MAYO METAS'!N16</f>
        <v>6080</v>
      </c>
      <c r="O16" s="16">
        <f t="shared" si="5"/>
        <v>34.39303088584681</v>
      </c>
      <c r="P16" s="24">
        <v>17497</v>
      </c>
      <c r="Q16" s="20">
        <f>+'ENERO-MAYO METAS'!Q16</f>
        <v>5042</v>
      </c>
      <c r="R16" s="21">
        <f t="shared" si="6"/>
        <v>28.81636852031777</v>
      </c>
      <c r="S16" s="20">
        <f>+'ENERO-MAYO METAS'!S16</f>
        <v>5063</v>
      </c>
      <c r="T16" s="22">
        <f t="shared" si="10"/>
        <v>28.936389095273476</v>
      </c>
      <c r="U16" s="20">
        <f>+'ENERO-MAYO METAS'!U16</f>
        <v>5476</v>
      </c>
      <c r="V16" s="21">
        <f t="shared" si="7"/>
        <v>31.29679373606904</v>
      </c>
      <c r="W16" s="20">
        <f>+'ENERO-MAYO METAS'!W16</f>
        <v>5249</v>
      </c>
      <c r="X16" s="16">
        <f t="shared" si="9"/>
        <v>29.999428473452593</v>
      </c>
      <c r="Y16" s="24">
        <v>16871</v>
      </c>
      <c r="Z16" s="20">
        <f>+'ENERO-MAYO METAS'!Z16</f>
        <v>5165</v>
      </c>
      <c r="AA16" s="16">
        <f t="shared" si="8"/>
        <v>30.61466421670322</v>
      </c>
    </row>
    <row r="17" spans="1:27" ht="19.5" customHeight="1">
      <c r="A17" s="17">
        <v>9</v>
      </c>
      <c r="B17" s="18" t="s">
        <v>30</v>
      </c>
      <c r="C17" s="19">
        <v>5321</v>
      </c>
      <c r="D17" s="20">
        <f>+'ENERO-MAYO METAS'!D17</f>
        <v>2630</v>
      </c>
      <c r="E17" s="21">
        <f t="shared" si="0"/>
        <v>49.42679947378312</v>
      </c>
      <c r="F17" s="20">
        <f>+'ENERO-MAYO METAS'!F17</f>
        <v>2632</v>
      </c>
      <c r="G17" s="21">
        <f t="shared" si="1"/>
        <v>49.46438639353505</v>
      </c>
      <c r="H17" s="20">
        <f>+'ENERO-MAYO METAS'!H17</f>
        <v>490</v>
      </c>
      <c r="I17" s="21">
        <f t="shared" si="2"/>
        <v>9.20879533922195</v>
      </c>
      <c r="J17" s="20">
        <f>+'ENERO-MAYO METAS'!J17</f>
        <v>2632</v>
      </c>
      <c r="K17" s="22">
        <f t="shared" si="3"/>
        <v>49.46438639353505</v>
      </c>
      <c r="L17" s="20">
        <f>+'ENERO-MAYO METAS'!L17</f>
        <v>2632</v>
      </c>
      <c r="M17" s="23">
        <f t="shared" si="4"/>
        <v>49.46438639353505</v>
      </c>
      <c r="N17" s="20">
        <f>+'ENERO-MAYO METAS'!N17</f>
        <v>2644</v>
      </c>
      <c r="O17" s="16">
        <f t="shared" si="5"/>
        <v>49.68990791204661</v>
      </c>
      <c r="P17" s="24">
        <v>5281</v>
      </c>
      <c r="Q17" s="20">
        <f>+'ENERO-MAYO METAS'!Q17</f>
        <v>2127</v>
      </c>
      <c r="R17" s="21">
        <f t="shared" si="6"/>
        <v>40.276462791138044</v>
      </c>
      <c r="S17" s="20">
        <f>+'ENERO-MAYO METAS'!S17</f>
        <v>2095</v>
      </c>
      <c r="T17" s="22">
        <f t="shared" si="10"/>
        <v>39.67051694754781</v>
      </c>
      <c r="U17" s="20">
        <f>+'ENERO-MAYO METAS'!U17</f>
        <v>2322</v>
      </c>
      <c r="V17" s="21">
        <f t="shared" si="7"/>
        <v>43.968945275516</v>
      </c>
      <c r="W17" s="20">
        <f>+'ENERO-MAYO METAS'!W17</f>
        <v>2197</v>
      </c>
      <c r="X17" s="16">
        <f t="shared" si="9"/>
        <v>41.60196932399167</v>
      </c>
      <c r="Y17" s="24">
        <v>5206</v>
      </c>
      <c r="Z17" s="20">
        <f>+'ENERO-MAYO METAS'!Z17</f>
        <v>2309</v>
      </c>
      <c r="AA17" s="16">
        <f t="shared" si="8"/>
        <v>44.352669996158276</v>
      </c>
    </row>
    <row r="18" spans="1:27" ht="19.5" customHeight="1">
      <c r="A18" s="17">
        <v>10</v>
      </c>
      <c r="B18" s="18" t="s">
        <v>31</v>
      </c>
      <c r="C18" s="19">
        <v>11962</v>
      </c>
      <c r="D18" s="20">
        <f>+'ENERO-MAYO METAS'!D18</f>
        <v>3481</v>
      </c>
      <c r="E18" s="21">
        <f t="shared" si="0"/>
        <v>29.100484868751046</v>
      </c>
      <c r="F18" s="20">
        <f>+'ENERO-MAYO METAS'!F18</f>
        <v>3479</v>
      </c>
      <c r="G18" s="21">
        <f t="shared" si="1"/>
        <v>29.083765256646046</v>
      </c>
      <c r="H18" s="20">
        <f>+'ENERO-MAYO METAS'!H18</f>
        <v>1158</v>
      </c>
      <c r="I18" s="21">
        <f t="shared" si="2"/>
        <v>9.680655408794516</v>
      </c>
      <c r="J18" s="20">
        <f>+'ENERO-MAYO METAS'!J18</f>
        <v>3479</v>
      </c>
      <c r="K18" s="22">
        <f t="shared" si="3"/>
        <v>29.083765256646046</v>
      </c>
      <c r="L18" s="20">
        <f>+'ENERO-MAYO METAS'!L18</f>
        <v>3479</v>
      </c>
      <c r="M18" s="23">
        <f t="shared" si="4"/>
        <v>29.083765256646046</v>
      </c>
      <c r="N18" s="20">
        <f>+'ENERO-MAYO METAS'!N18</f>
        <v>3263</v>
      </c>
      <c r="O18" s="16">
        <f t="shared" si="5"/>
        <v>27.278047149306136</v>
      </c>
      <c r="P18" s="24">
        <v>11890</v>
      </c>
      <c r="Q18" s="20">
        <f>+'ENERO-MAYO METAS'!Q18</f>
        <v>2922</v>
      </c>
      <c r="R18" s="21">
        <f t="shared" si="6"/>
        <v>24.575273338940285</v>
      </c>
      <c r="S18" s="20">
        <f>+'ENERO-MAYO METAS'!S18</f>
        <v>2935</v>
      </c>
      <c r="T18" s="22">
        <f t="shared" si="10"/>
        <v>24.684608915054667</v>
      </c>
      <c r="U18" s="20">
        <f>+'ENERO-MAYO METAS'!U18</f>
        <v>3097</v>
      </c>
      <c r="V18" s="21">
        <f t="shared" si="7"/>
        <v>26.047098402018502</v>
      </c>
      <c r="W18" s="20">
        <f>+'ENERO-MAYO METAS'!W18</f>
        <v>3051</v>
      </c>
      <c r="X18" s="16">
        <f t="shared" si="9"/>
        <v>25.66021867115223</v>
      </c>
      <c r="Y18" s="24">
        <v>11813</v>
      </c>
      <c r="Z18" s="20">
        <f>+'ENERO-MAYO METAS'!Z18</f>
        <v>3119</v>
      </c>
      <c r="AA18" s="16">
        <f t="shared" si="8"/>
        <v>26.403115212054516</v>
      </c>
    </row>
    <row r="19" spans="1:27" ht="19.5" customHeight="1">
      <c r="A19" s="17">
        <v>11</v>
      </c>
      <c r="B19" s="18" t="s">
        <v>32</v>
      </c>
      <c r="C19" s="19">
        <v>16823</v>
      </c>
      <c r="D19" s="20">
        <f>+'ENERO-MAYO METAS'!D19</f>
        <v>4640</v>
      </c>
      <c r="E19" s="21">
        <f t="shared" si="0"/>
        <v>27.581287523033943</v>
      </c>
      <c r="F19" s="20">
        <f>+'ENERO-MAYO METAS'!F19</f>
        <v>4602</v>
      </c>
      <c r="G19" s="21">
        <f t="shared" si="1"/>
        <v>27.355406289009096</v>
      </c>
      <c r="H19" s="20">
        <f>+'ENERO-MAYO METAS'!H19</f>
        <v>2644</v>
      </c>
      <c r="I19" s="21">
        <f t="shared" si="2"/>
        <v>15.716578493728823</v>
      </c>
      <c r="J19" s="20">
        <f>+'ENERO-MAYO METAS'!J19</f>
        <v>4607</v>
      </c>
      <c r="K19" s="22">
        <f t="shared" si="3"/>
        <v>27.385127504012363</v>
      </c>
      <c r="L19" s="20">
        <f>+'ENERO-MAYO METAS'!L19</f>
        <v>4602</v>
      </c>
      <c r="M19" s="23">
        <f t="shared" si="4"/>
        <v>27.355406289009096</v>
      </c>
      <c r="N19" s="20">
        <f>+'ENERO-MAYO METAS'!N19</f>
        <v>4521</v>
      </c>
      <c r="O19" s="16">
        <f t="shared" si="5"/>
        <v>26.873922605956132</v>
      </c>
      <c r="P19" s="24">
        <v>16827</v>
      </c>
      <c r="Q19" s="20">
        <f>+'ENERO-MAYO METAS'!Q19</f>
        <v>3882</v>
      </c>
      <c r="R19" s="21">
        <f t="shared" si="6"/>
        <v>23.07006596541273</v>
      </c>
      <c r="S19" s="20">
        <f>+'ENERO-MAYO METAS'!S19</f>
        <v>3912</v>
      </c>
      <c r="T19" s="22">
        <f t="shared" si="10"/>
        <v>23.24835086468176</v>
      </c>
      <c r="U19" s="20">
        <f>+'ENERO-MAYO METAS'!U19</f>
        <v>4435</v>
      </c>
      <c r="V19" s="21">
        <f t="shared" si="7"/>
        <v>26.35645094193855</v>
      </c>
      <c r="W19" s="20">
        <f>+'ENERO-MAYO METAS'!W19</f>
        <v>4038</v>
      </c>
      <c r="X19" s="16">
        <f t="shared" si="9"/>
        <v>23.997147441611695</v>
      </c>
      <c r="Y19" s="24">
        <v>16800</v>
      </c>
      <c r="Z19" s="20">
        <f>+'ENERO-MAYO METAS'!Z19</f>
        <v>3833</v>
      </c>
      <c r="AA19" s="16">
        <f t="shared" si="8"/>
        <v>22.81547619047619</v>
      </c>
    </row>
    <row r="20" spans="1:27" ht="19.5" customHeight="1">
      <c r="A20" s="17">
        <v>12</v>
      </c>
      <c r="B20" s="18" t="s">
        <v>33</v>
      </c>
      <c r="C20" s="19">
        <v>2504</v>
      </c>
      <c r="D20" s="20">
        <f>+'ENERO-MAYO METAS'!D20</f>
        <v>1640</v>
      </c>
      <c r="E20" s="21">
        <f t="shared" si="0"/>
        <v>65.49520766773163</v>
      </c>
      <c r="F20" s="20">
        <f>+'ENERO-MAYO METAS'!F20</f>
        <v>1641</v>
      </c>
      <c r="G20" s="21">
        <f t="shared" si="1"/>
        <v>65.53514376996804</v>
      </c>
      <c r="H20" s="20">
        <f>+'ENERO-MAYO METAS'!H20</f>
        <v>5254</v>
      </c>
      <c r="I20" s="21">
        <f t="shared" si="2"/>
        <v>209.82428115015975</v>
      </c>
      <c r="J20" s="20">
        <f>+'ENERO-MAYO METAS'!J20</f>
        <v>1642</v>
      </c>
      <c r="K20" s="22">
        <f t="shared" si="3"/>
        <v>65.57507987220447</v>
      </c>
      <c r="L20" s="20">
        <f>+'ENERO-MAYO METAS'!L20</f>
        <v>1641</v>
      </c>
      <c r="M20" s="23">
        <f t="shared" si="4"/>
        <v>65.53514376996804</v>
      </c>
      <c r="N20" s="20">
        <f>+'ENERO-MAYO METAS'!N20</f>
        <v>1731</v>
      </c>
      <c r="O20" s="16">
        <f t="shared" si="5"/>
        <v>69.129392971246</v>
      </c>
      <c r="P20" s="24">
        <v>2548</v>
      </c>
      <c r="Q20" s="20">
        <f>+'ENERO-MAYO METAS'!Q20</f>
        <v>1271</v>
      </c>
      <c r="R20" s="21">
        <f t="shared" si="6"/>
        <v>49.88226059654631</v>
      </c>
      <c r="S20" s="20">
        <f>+'ENERO-MAYO METAS'!S20</f>
        <v>1276</v>
      </c>
      <c r="T20" s="22">
        <f t="shared" si="10"/>
        <v>50.07849293563579</v>
      </c>
      <c r="U20" s="20">
        <f>+'ENERO-MAYO METAS'!U20</f>
        <v>1420</v>
      </c>
      <c r="V20" s="21">
        <f t="shared" si="7"/>
        <v>55.72998430141287</v>
      </c>
      <c r="W20" s="20">
        <f>+'ENERO-MAYO METAS'!W20</f>
        <v>1330</v>
      </c>
      <c r="X20" s="16">
        <f t="shared" si="9"/>
        <v>52.1978021978022</v>
      </c>
      <c r="Y20" s="24">
        <v>2659</v>
      </c>
      <c r="Z20" s="20">
        <f>+'ENERO-MAYO METAS'!Z20</f>
        <v>1015</v>
      </c>
      <c r="AA20" s="16">
        <f t="shared" si="8"/>
        <v>38.17224520496427</v>
      </c>
    </row>
    <row r="21" spans="1:27" ht="19.5" customHeight="1">
      <c r="A21" s="17">
        <v>13</v>
      </c>
      <c r="B21" s="18" t="s">
        <v>34</v>
      </c>
      <c r="C21" s="19">
        <v>1230</v>
      </c>
      <c r="D21" s="20">
        <f>+'ENERO-MAYO METAS'!D21</f>
        <v>1148</v>
      </c>
      <c r="E21" s="21">
        <f t="shared" si="0"/>
        <v>93.33333333333333</v>
      </c>
      <c r="F21" s="20">
        <f>+'ENERO-MAYO METAS'!F21</f>
        <v>1148</v>
      </c>
      <c r="G21" s="21">
        <f t="shared" si="1"/>
        <v>93.33333333333333</v>
      </c>
      <c r="H21" s="20">
        <f>+'ENERO-MAYO METAS'!H21</f>
        <v>8221</v>
      </c>
      <c r="I21" s="21">
        <f t="shared" si="2"/>
        <v>668.3739837398374</v>
      </c>
      <c r="J21" s="20">
        <f>+'ENERO-MAYO METAS'!J21</f>
        <v>1148</v>
      </c>
      <c r="K21" s="22">
        <f t="shared" si="3"/>
        <v>93.33333333333333</v>
      </c>
      <c r="L21" s="20">
        <f>+'ENERO-MAYO METAS'!L21</f>
        <v>1148</v>
      </c>
      <c r="M21" s="23">
        <f t="shared" si="4"/>
        <v>93.33333333333333</v>
      </c>
      <c r="N21" s="20">
        <f>+'ENERO-MAYO METAS'!N21</f>
        <v>1284</v>
      </c>
      <c r="O21" s="16">
        <f t="shared" si="5"/>
        <v>104.39024390243902</v>
      </c>
      <c r="P21" s="24">
        <v>1260</v>
      </c>
      <c r="Q21" s="20">
        <f>+'ENERO-MAYO METAS'!Q21</f>
        <v>895</v>
      </c>
      <c r="R21" s="21">
        <f t="shared" si="6"/>
        <v>71.03174603174604</v>
      </c>
      <c r="S21" s="20">
        <f>+'ENERO-MAYO METAS'!S21</f>
        <v>900</v>
      </c>
      <c r="T21" s="22">
        <f t="shared" si="10"/>
        <v>71.42857142857143</v>
      </c>
      <c r="U21" s="20">
        <f>+'ENERO-MAYO METAS'!U21</f>
        <v>945</v>
      </c>
      <c r="V21" s="21">
        <f t="shared" si="7"/>
        <v>75</v>
      </c>
      <c r="W21" s="20">
        <f>+'ENERO-MAYO METAS'!W21</f>
        <v>941</v>
      </c>
      <c r="X21" s="16">
        <f t="shared" si="9"/>
        <v>74.68253968253968</v>
      </c>
      <c r="Y21" s="24">
        <v>1268</v>
      </c>
      <c r="Z21" s="20">
        <f>+'ENERO-MAYO METAS'!Z21</f>
        <v>904</v>
      </c>
      <c r="AA21" s="16">
        <f t="shared" si="8"/>
        <v>71.29337539432177</v>
      </c>
    </row>
    <row r="22" spans="1:27" ht="19.5" customHeight="1">
      <c r="A22" s="17">
        <v>14</v>
      </c>
      <c r="B22" s="18" t="s">
        <v>35</v>
      </c>
      <c r="C22" s="19">
        <v>1419</v>
      </c>
      <c r="D22" s="20">
        <f>+'ENERO-MAYO METAS'!D22</f>
        <v>424</v>
      </c>
      <c r="E22" s="21">
        <f t="shared" si="0"/>
        <v>29.880197322057786</v>
      </c>
      <c r="F22" s="20">
        <f>+'ENERO-MAYO METAS'!F22</f>
        <v>424</v>
      </c>
      <c r="G22" s="21">
        <f t="shared" si="1"/>
        <v>29.880197322057786</v>
      </c>
      <c r="H22" s="20">
        <f>+'ENERO-MAYO METAS'!H22</f>
        <v>2880</v>
      </c>
      <c r="I22" s="21">
        <f t="shared" si="2"/>
        <v>202.9598308668076</v>
      </c>
      <c r="J22" s="20">
        <f>+'ENERO-MAYO METAS'!J22</f>
        <v>335</v>
      </c>
      <c r="K22" s="22">
        <f t="shared" si="3"/>
        <v>23.60817477096547</v>
      </c>
      <c r="L22" s="20">
        <f>+'ENERO-MAYO METAS'!L22</f>
        <v>424</v>
      </c>
      <c r="M22" s="23">
        <f t="shared" si="4"/>
        <v>29.880197322057786</v>
      </c>
      <c r="N22" s="20">
        <f>+'ENERO-MAYO METAS'!N22</f>
        <v>431</v>
      </c>
      <c r="O22" s="16">
        <f t="shared" si="5"/>
        <v>30.37350246652572</v>
      </c>
      <c r="P22" s="24">
        <v>1361</v>
      </c>
      <c r="Q22" s="20">
        <f>+'ENERO-MAYO METAS'!Q22</f>
        <v>369</v>
      </c>
      <c r="R22" s="21">
        <f t="shared" si="6"/>
        <v>27.112417340191037</v>
      </c>
      <c r="S22" s="20">
        <f>+'ENERO-MAYO METAS'!S22</f>
        <v>368</v>
      </c>
      <c r="T22" s="22">
        <f t="shared" si="10"/>
        <v>27.03894195444526</v>
      </c>
      <c r="U22" s="20">
        <f>+'ENERO-MAYO METAS'!U22</f>
        <v>381</v>
      </c>
      <c r="V22" s="21">
        <f t="shared" si="7"/>
        <v>27.994121969140338</v>
      </c>
      <c r="W22" s="20">
        <f>+'ENERO-MAYO METAS'!W22</f>
        <v>394</v>
      </c>
      <c r="X22" s="16">
        <f t="shared" si="9"/>
        <v>28.949301983835415</v>
      </c>
      <c r="Y22" s="24">
        <v>1246</v>
      </c>
      <c r="Z22" s="20">
        <f>+'ENERO-MAYO METAS'!Z22</f>
        <v>280</v>
      </c>
      <c r="AA22" s="16">
        <f t="shared" si="8"/>
        <v>22.471910112359552</v>
      </c>
    </row>
    <row r="23" spans="1:27" ht="19.5" customHeight="1">
      <c r="A23" s="17">
        <v>15</v>
      </c>
      <c r="B23" s="18" t="s">
        <v>36</v>
      </c>
      <c r="C23" s="19">
        <v>1741</v>
      </c>
      <c r="D23" s="20">
        <f>+'ENERO-MAYO METAS'!D23</f>
        <v>1812</v>
      </c>
      <c r="E23" s="21">
        <f t="shared" si="0"/>
        <v>104.07811602527283</v>
      </c>
      <c r="F23" s="20">
        <f>+'ENERO-MAYO METAS'!F23</f>
        <v>1811</v>
      </c>
      <c r="G23" s="21">
        <f t="shared" si="1"/>
        <v>104.02067777139575</v>
      </c>
      <c r="H23" s="20">
        <f>+'ENERO-MAYO METAS'!H23</f>
        <v>21</v>
      </c>
      <c r="I23" s="21">
        <f t="shared" si="2"/>
        <v>1.2062033314187248</v>
      </c>
      <c r="J23" s="20">
        <f>+'ENERO-MAYO METAS'!J23</f>
        <v>1812</v>
      </c>
      <c r="K23" s="22">
        <f t="shared" si="3"/>
        <v>104.07811602527283</v>
      </c>
      <c r="L23" s="20">
        <f>+'ENERO-MAYO METAS'!L23</f>
        <v>1811</v>
      </c>
      <c r="M23" s="23">
        <f t="shared" si="4"/>
        <v>104.02067777139575</v>
      </c>
      <c r="N23" s="20">
        <f>+'ENERO-MAYO METAS'!N23</f>
        <v>1657</v>
      </c>
      <c r="O23" s="16">
        <f t="shared" si="5"/>
        <v>95.1751866743251</v>
      </c>
      <c r="P23" s="24">
        <v>1691</v>
      </c>
      <c r="Q23" s="20">
        <f>+'ENERO-MAYO METAS'!Q23</f>
        <v>1274</v>
      </c>
      <c r="R23" s="21">
        <f t="shared" si="6"/>
        <v>75.34003548196334</v>
      </c>
      <c r="S23" s="20">
        <f>+'ENERO-MAYO METAS'!S23</f>
        <v>1295</v>
      </c>
      <c r="T23" s="22">
        <f t="shared" si="10"/>
        <v>76.581904198699</v>
      </c>
      <c r="U23" s="20">
        <f>+'ENERO-MAYO METAS'!U23</f>
        <v>1336</v>
      </c>
      <c r="V23" s="21">
        <f t="shared" si="7"/>
        <v>79.00650502661148</v>
      </c>
      <c r="W23" s="20">
        <f>+'ENERO-MAYO METAS'!W23</f>
        <v>1326</v>
      </c>
      <c r="X23" s="16">
        <f t="shared" si="9"/>
        <v>78.41513897102307</v>
      </c>
      <c r="Y23" s="24">
        <v>1579</v>
      </c>
      <c r="Z23" s="20">
        <f>+'ENERO-MAYO METAS'!Z23</f>
        <v>1451</v>
      </c>
      <c r="AA23" s="16">
        <f t="shared" si="8"/>
        <v>91.89360354654845</v>
      </c>
    </row>
    <row r="24" spans="1:27" ht="19.5" customHeight="1">
      <c r="A24" s="17">
        <v>16</v>
      </c>
      <c r="B24" s="18" t="s">
        <v>37</v>
      </c>
      <c r="C24" s="19">
        <v>3386</v>
      </c>
      <c r="D24" s="20">
        <f>+'ENERO-MAYO METAS'!D24</f>
        <v>2568</v>
      </c>
      <c r="E24" s="21">
        <f t="shared" si="0"/>
        <v>75.84170112226816</v>
      </c>
      <c r="F24" s="20">
        <f>+'ENERO-MAYO METAS'!F24</f>
        <v>2573</v>
      </c>
      <c r="G24" s="21">
        <f t="shared" si="1"/>
        <v>75.98936798582398</v>
      </c>
      <c r="H24" s="20">
        <f>+'ENERO-MAYO METAS'!H24</f>
        <v>1963</v>
      </c>
      <c r="I24" s="21">
        <f t="shared" si="2"/>
        <v>57.97401063201418</v>
      </c>
      <c r="J24" s="20">
        <f>+'ENERO-MAYO METAS'!J24</f>
        <v>2574</v>
      </c>
      <c r="K24" s="22">
        <f t="shared" si="3"/>
        <v>76.01890135853515</v>
      </c>
      <c r="L24" s="20">
        <f>+'ENERO-MAYO METAS'!L24</f>
        <v>2573</v>
      </c>
      <c r="M24" s="23">
        <f t="shared" si="4"/>
        <v>75.98936798582398</v>
      </c>
      <c r="N24" s="20">
        <f>+'ENERO-MAYO METAS'!N24</f>
        <v>2486</v>
      </c>
      <c r="O24" s="16">
        <f t="shared" si="5"/>
        <v>73.41996455995275</v>
      </c>
      <c r="P24" s="24">
        <v>3324</v>
      </c>
      <c r="Q24" s="20">
        <f>+'ENERO-MAYO METAS'!Q24</f>
        <v>2025</v>
      </c>
      <c r="R24" s="21">
        <f t="shared" si="6"/>
        <v>60.92057761732852</v>
      </c>
      <c r="S24" s="20">
        <f>+'ENERO-MAYO METAS'!S24</f>
        <v>2043</v>
      </c>
      <c r="T24" s="22">
        <f t="shared" si="10"/>
        <v>61.462093862815884</v>
      </c>
      <c r="U24" s="20">
        <f>+'ENERO-MAYO METAS'!U24</f>
        <v>2078</v>
      </c>
      <c r="V24" s="21">
        <f t="shared" si="7"/>
        <v>62.51504211793021</v>
      </c>
      <c r="W24" s="20">
        <f>+'ENERO-MAYO METAS'!W24</f>
        <v>2135</v>
      </c>
      <c r="X24" s="16">
        <f t="shared" si="9"/>
        <v>64.22984356197352</v>
      </c>
      <c r="Y24" s="24">
        <v>3237</v>
      </c>
      <c r="Z24" s="20">
        <f>+'ENERO-MAYO METAS'!Z24</f>
        <v>1880</v>
      </c>
      <c r="AA24" s="16">
        <f t="shared" si="8"/>
        <v>58.07846771702194</v>
      </c>
    </row>
    <row r="25" spans="1:27" ht="19.5" customHeight="1">
      <c r="A25" s="17">
        <v>17</v>
      </c>
      <c r="B25" s="18" t="s">
        <v>38</v>
      </c>
      <c r="C25" s="19">
        <v>248</v>
      </c>
      <c r="D25" s="20">
        <f>+'ENERO-MAYO METAS'!D25</f>
        <v>54</v>
      </c>
      <c r="E25" s="21">
        <f t="shared" si="0"/>
        <v>21.774193548387096</v>
      </c>
      <c r="F25" s="20">
        <f>+'ENERO-MAYO METAS'!F25</f>
        <v>54</v>
      </c>
      <c r="G25" s="21">
        <f t="shared" si="1"/>
        <v>21.774193548387096</v>
      </c>
      <c r="H25" s="20">
        <f>+'ENERO-MAYO METAS'!H25</f>
        <v>2</v>
      </c>
      <c r="I25" s="21">
        <f t="shared" si="2"/>
        <v>0.8064516129032258</v>
      </c>
      <c r="J25" s="20">
        <f>+'ENERO-MAYO METAS'!J25</f>
        <v>54</v>
      </c>
      <c r="K25" s="22">
        <f t="shared" si="3"/>
        <v>21.774193548387096</v>
      </c>
      <c r="L25" s="20">
        <f>+'ENERO-MAYO METAS'!L25</f>
        <v>54</v>
      </c>
      <c r="M25" s="23">
        <f t="shared" si="4"/>
        <v>21.774193548387096</v>
      </c>
      <c r="N25" s="20">
        <f>+'ENERO-MAYO METAS'!N25</f>
        <v>35</v>
      </c>
      <c r="O25" s="16">
        <f t="shared" si="5"/>
        <v>14.112903225806452</v>
      </c>
      <c r="P25" s="24">
        <v>243</v>
      </c>
      <c r="Q25" s="20">
        <f>+'ENERO-MAYO METAS'!Q25</f>
        <v>52</v>
      </c>
      <c r="R25" s="21">
        <f t="shared" si="6"/>
        <v>21.39917695473251</v>
      </c>
      <c r="S25" s="20">
        <f>+'ENERO-MAYO METAS'!S25</f>
        <v>52</v>
      </c>
      <c r="T25" s="22">
        <f t="shared" si="10"/>
        <v>21.39917695473251</v>
      </c>
      <c r="U25" s="20">
        <f>+'ENERO-MAYO METAS'!U25</f>
        <v>54</v>
      </c>
      <c r="V25" s="21">
        <f t="shared" si="7"/>
        <v>22.22222222222222</v>
      </c>
      <c r="W25" s="20">
        <f>+'ENERO-MAYO METAS'!W25</f>
        <v>51</v>
      </c>
      <c r="X25" s="16">
        <f t="shared" si="9"/>
        <v>20.987654320987655</v>
      </c>
      <c r="Y25" s="24">
        <v>261</v>
      </c>
      <c r="Z25" s="20">
        <f>+'ENERO-MAYO METAS'!Z25</f>
        <v>77</v>
      </c>
      <c r="AA25" s="16">
        <f t="shared" si="8"/>
        <v>29.50191570881226</v>
      </c>
    </row>
    <row r="26" spans="1:27" ht="19.5" customHeight="1">
      <c r="A26" s="17">
        <v>18</v>
      </c>
      <c r="B26" s="18" t="s">
        <v>39</v>
      </c>
      <c r="C26" s="19">
        <v>6297</v>
      </c>
      <c r="D26" s="20">
        <f>+'ENERO-MAYO METAS'!D26</f>
        <v>3112</v>
      </c>
      <c r="E26" s="21">
        <f t="shared" si="0"/>
        <v>49.420358901064</v>
      </c>
      <c r="F26" s="20">
        <f>+'ENERO-MAYO METAS'!F26</f>
        <v>3121</v>
      </c>
      <c r="G26" s="21">
        <f t="shared" si="1"/>
        <v>49.56328410354137</v>
      </c>
      <c r="H26" s="20">
        <f>+'ENERO-MAYO METAS'!H26</f>
        <v>1740</v>
      </c>
      <c r="I26" s="21">
        <f t="shared" si="2"/>
        <v>27.632205812291566</v>
      </c>
      <c r="J26" s="20">
        <f>+'ENERO-MAYO METAS'!J26</f>
        <v>3122</v>
      </c>
      <c r="K26" s="22">
        <f t="shared" si="3"/>
        <v>49.57916468159441</v>
      </c>
      <c r="L26" s="20">
        <f>+'ENERO-MAYO METAS'!L26</f>
        <v>3121</v>
      </c>
      <c r="M26" s="23">
        <f t="shared" si="4"/>
        <v>49.56328410354137</v>
      </c>
      <c r="N26" s="20">
        <f>+'ENERO-MAYO METAS'!N26</f>
        <v>3118</v>
      </c>
      <c r="O26" s="16">
        <f t="shared" si="5"/>
        <v>49.51564236938225</v>
      </c>
      <c r="P26" s="24">
        <v>6226</v>
      </c>
      <c r="Q26" s="20">
        <f>+'ENERO-MAYO METAS'!Q26</f>
        <v>2429</v>
      </c>
      <c r="R26" s="21">
        <f t="shared" si="6"/>
        <v>39.013813042081594</v>
      </c>
      <c r="S26" s="20">
        <f>+'ENERO-MAYO METAS'!S26</f>
        <v>2433</v>
      </c>
      <c r="T26" s="22">
        <f t="shared" si="10"/>
        <v>39.07805974943784</v>
      </c>
      <c r="U26" s="20">
        <f>+'ENERO-MAYO METAS'!U26</f>
        <v>2657</v>
      </c>
      <c r="V26" s="21">
        <f t="shared" si="7"/>
        <v>42.67587536138773</v>
      </c>
      <c r="W26" s="20">
        <f>+'ENERO-MAYO METAS'!W26</f>
        <v>2504</v>
      </c>
      <c r="X26" s="16">
        <f t="shared" si="9"/>
        <v>40.218438805011246</v>
      </c>
      <c r="Y26" s="24">
        <v>6116</v>
      </c>
      <c r="Z26" s="20">
        <f>+'ENERO-MAYO METAS'!Z26</f>
        <v>2442</v>
      </c>
      <c r="AA26" s="16">
        <f t="shared" si="8"/>
        <v>39.92805755395683</v>
      </c>
    </row>
    <row r="27" spans="1:27" ht="19.5" customHeight="1">
      <c r="A27" s="17">
        <v>19</v>
      </c>
      <c r="B27" s="18" t="s">
        <v>40</v>
      </c>
      <c r="C27" s="19">
        <v>13676</v>
      </c>
      <c r="D27" s="20">
        <f>+'ENERO-MAYO METAS'!D27</f>
        <v>5048</v>
      </c>
      <c r="E27" s="21">
        <f t="shared" si="0"/>
        <v>36.911377595788245</v>
      </c>
      <c r="F27" s="20">
        <f>+'ENERO-MAYO METAS'!F27</f>
        <v>5042</v>
      </c>
      <c r="G27" s="21">
        <f t="shared" si="1"/>
        <v>36.86750511845569</v>
      </c>
      <c r="H27" s="20">
        <f>+'ENERO-MAYO METAS'!H27</f>
        <v>2889</v>
      </c>
      <c r="I27" s="21">
        <f t="shared" si="2"/>
        <v>21.124597835624453</v>
      </c>
      <c r="J27" s="20">
        <f>+'ENERO-MAYO METAS'!J27</f>
        <v>5048</v>
      </c>
      <c r="K27" s="22">
        <f t="shared" si="3"/>
        <v>36.911377595788245</v>
      </c>
      <c r="L27" s="20">
        <f>+'ENERO-MAYO METAS'!L27</f>
        <v>5042</v>
      </c>
      <c r="M27" s="23">
        <f t="shared" si="4"/>
        <v>36.86750511845569</v>
      </c>
      <c r="N27" s="20">
        <f>+'ENERO-MAYO METAS'!N27</f>
        <v>4714</v>
      </c>
      <c r="O27" s="16">
        <f t="shared" si="5"/>
        <v>34.46914302427611</v>
      </c>
      <c r="P27" s="24">
        <v>13513</v>
      </c>
      <c r="Q27" s="20">
        <f>+'ENERO-MAYO METAS'!Q27</f>
        <v>4156</v>
      </c>
      <c r="R27" s="21">
        <f t="shared" si="6"/>
        <v>30.75556871161104</v>
      </c>
      <c r="S27" s="20">
        <f>+'ENERO-MAYO METAS'!S27</f>
        <v>4181</v>
      </c>
      <c r="T27" s="22">
        <f t="shared" si="10"/>
        <v>30.94057574187819</v>
      </c>
      <c r="U27" s="20">
        <f>+'ENERO-MAYO METAS'!U27</f>
        <v>4617</v>
      </c>
      <c r="V27" s="21">
        <f t="shared" si="7"/>
        <v>34.16709834973729</v>
      </c>
      <c r="W27" s="20">
        <f>+'ENERO-MAYO METAS'!W27</f>
        <v>4283</v>
      </c>
      <c r="X27" s="16">
        <f t="shared" si="9"/>
        <v>31.695404425368164</v>
      </c>
      <c r="Y27" s="24">
        <v>13092</v>
      </c>
      <c r="Z27" s="20">
        <f>+'ENERO-MAYO METAS'!Z27</f>
        <v>4194</v>
      </c>
      <c r="AA27" s="16">
        <f t="shared" si="8"/>
        <v>32.034830430797435</v>
      </c>
    </row>
    <row r="28" spans="1:27" ht="19.5" customHeight="1">
      <c r="A28" s="17">
        <v>20</v>
      </c>
      <c r="B28" s="18" t="s">
        <v>41</v>
      </c>
      <c r="C28" s="19">
        <v>123</v>
      </c>
      <c r="D28" s="25">
        <f>+'ENERO-MAYO METAS'!D28</f>
        <v>11</v>
      </c>
      <c r="E28" s="21">
        <f t="shared" si="0"/>
        <v>8.94308943089431</v>
      </c>
      <c r="F28" s="25">
        <f>+'ENERO-MAYO METAS'!F28</f>
        <v>11</v>
      </c>
      <c r="G28" s="21">
        <f t="shared" si="1"/>
        <v>8.94308943089431</v>
      </c>
      <c r="H28" s="25">
        <f>+'ENERO-MAYO METAS'!H28</f>
        <v>0</v>
      </c>
      <c r="I28" s="21">
        <f t="shared" si="2"/>
        <v>0</v>
      </c>
      <c r="J28" s="25">
        <f>+'ENERO-MAYO METAS'!J28</f>
        <v>11</v>
      </c>
      <c r="K28" s="22">
        <f t="shared" si="3"/>
        <v>8.94308943089431</v>
      </c>
      <c r="L28" s="25">
        <f>+'ENERO-MAYO METAS'!L28</f>
        <v>11</v>
      </c>
      <c r="M28" s="23">
        <f t="shared" si="4"/>
        <v>8.94308943089431</v>
      </c>
      <c r="N28" s="25">
        <f>+'ENERO-MAYO METAS'!N28</f>
        <v>16</v>
      </c>
      <c r="O28" s="16">
        <f t="shared" si="5"/>
        <v>13.008130081300813</v>
      </c>
      <c r="P28" s="24">
        <v>119</v>
      </c>
      <c r="Q28" s="25">
        <f>+'ENERO-MAYO METAS'!Q28</f>
        <v>19</v>
      </c>
      <c r="R28" s="21">
        <f t="shared" si="6"/>
        <v>15.966386554621849</v>
      </c>
      <c r="S28" s="25">
        <f>+'ENERO-MAYO METAS'!S28</f>
        <v>17</v>
      </c>
      <c r="T28" s="22">
        <f t="shared" si="10"/>
        <v>14.285714285714286</v>
      </c>
      <c r="U28" s="25">
        <f>+'ENERO-MAYO METAS'!U28</f>
        <v>20</v>
      </c>
      <c r="V28" s="21">
        <f t="shared" si="7"/>
        <v>16.80672268907563</v>
      </c>
      <c r="W28" s="25">
        <f>+'ENERO-MAYO METAS'!W28</f>
        <v>20</v>
      </c>
      <c r="X28" s="26">
        <f t="shared" si="9"/>
        <v>16.80672268907563</v>
      </c>
      <c r="Y28" s="24">
        <v>119</v>
      </c>
      <c r="Z28" s="20">
        <f>+'ENERO-MAYO METAS'!Z28</f>
        <v>8</v>
      </c>
      <c r="AA28" s="16">
        <f t="shared" si="8"/>
        <v>6.722689075630252</v>
      </c>
    </row>
    <row r="29" spans="1:27" s="29" customFormat="1" ht="19.5" customHeight="1">
      <c r="A29" s="75"/>
      <c r="B29" s="76" t="s">
        <v>42</v>
      </c>
      <c r="C29" s="77">
        <f>SUM(C9:C28)</f>
        <v>121477</v>
      </c>
      <c r="D29" s="78">
        <f>SUM(D9:D28)</f>
        <v>52630</v>
      </c>
      <c r="E29" s="79">
        <f t="shared" si="0"/>
        <v>43.32507388229871</v>
      </c>
      <c r="F29" s="80">
        <f>SUM(F9:F28)</f>
        <v>52602</v>
      </c>
      <c r="G29" s="79">
        <f t="shared" si="1"/>
        <v>43.3020242515044</v>
      </c>
      <c r="H29" s="80">
        <f>SUM(H9:H28)</f>
        <v>46772</v>
      </c>
      <c r="I29" s="79">
        <f t="shared" si="2"/>
        <v>38.50276183968982</v>
      </c>
      <c r="J29" s="80">
        <f>SUM(J9:J28)</f>
        <v>52482</v>
      </c>
      <c r="K29" s="79">
        <f t="shared" si="3"/>
        <v>43.2032401195288</v>
      </c>
      <c r="L29" s="80">
        <f>SUM(L9:L28)</f>
        <v>52602</v>
      </c>
      <c r="M29" s="79">
        <f t="shared" si="4"/>
        <v>43.3020242515044</v>
      </c>
      <c r="N29" s="80">
        <f>SUM(N9:N28)</f>
        <v>51164</v>
      </c>
      <c r="O29" s="79">
        <f t="shared" si="5"/>
        <v>42.11826106999679</v>
      </c>
      <c r="P29" s="81">
        <f>SUM(P9:P28)</f>
        <v>120626</v>
      </c>
      <c r="Q29" s="78">
        <f>SUM(Q9:Q28)</f>
        <v>43193</v>
      </c>
      <c r="R29" s="79">
        <f t="shared" si="6"/>
        <v>35.80737154510636</v>
      </c>
      <c r="S29" s="78">
        <f>SUM(S9:S28)</f>
        <v>43177</v>
      </c>
      <c r="T29" s="79">
        <f>+S29*100/P29</f>
        <v>35.79410740636347</v>
      </c>
      <c r="U29" s="78">
        <f>SUM(U9:U28)</f>
        <v>46096</v>
      </c>
      <c r="V29" s="79">
        <f t="shared" si="7"/>
        <v>38.213983718269695</v>
      </c>
      <c r="W29" s="78">
        <f>SUM(W9:W28)</f>
        <v>44778</v>
      </c>
      <c r="X29" s="82">
        <f>+W29*100/P29</f>
        <v>37.12135028932403</v>
      </c>
      <c r="Y29" s="81">
        <f>SUM(Y9:Y28)</f>
        <v>118730</v>
      </c>
      <c r="Z29" s="77">
        <f>SUM(Z9:Z28)</f>
        <v>42077</v>
      </c>
      <c r="AA29" s="79">
        <f t="shared" si="8"/>
        <v>35.43923187063084</v>
      </c>
    </row>
    <row r="30" ht="16.5" customHeight="1">
      <c r="A30" s="30" t="s">
        <v>43</v>
      </c>
    </row>
    <row r="31" ht="16.5" customHeight="1">
      <c r="A31" s="30" t="s">
        <v>44</v>
      </c>
    </row>
    <row r="32" spans="1:4" ht="16.5" customHeight="1">
      <c r="A32" s="31" t="s">
        <v>102</v>
      </c>
      <c r="D32" s="32"/>
    </row>
    <row r="33" spans="4:10" s="34" customFormat="1" ht="16.5" customHeight="1">
      <c r="D33" s="33"/>
      <c r="J33" s="35"/>
    </row>
  </sheetData>
  <sheetProtection/>
  <mergeCells count="18">
    <mergeCell ref="Z7:AA7"/>
    <mergeCell ref="Z6:AA6"/>
    <mergeCell ref="D7:E7"/>
    <mergeCell ref="F7:G7"/>
    <mergeCell ref="H7:I7"/>
    <mergeCell ref="J7:K7"/>
    <mergeCell ref="L7:M7"/>
    <mergeCell ref="N7:O7"/>
    <mergeCell ref="Q7:R7"/>
    <mergeCell ref="S7:T7"/>
    <mergeCell ref="Y6:Y8"/>
    <mergeCell ref="W7:X7"/>
    <mergeCell ref="U7:V7"/>
    <mergeCell ref="A6:B8"/>
    <mergeCell ref="C6:C8"/>
    <mergeCell ref="D6:O6"/>
    <mergeCell ref="P6:P8"/>
    <mergeCell ref="Q6:X6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scale="6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A34"/>
  <sheetViews>
    <sheetView showGridLines="0" zoomScalePageLayoutView="0" workbookViewId="0" topLeftCell="A1">
      <pane xSplit="3" ySplit="8" topLeftCell="D9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J35" sqref="J35"/>
    </sheetView>
  </sheetViews>
  <sheetFormatPr defaultColWidth="11.421875" defaultRowHeight="16.5" customHeight="1"/>
  <cols>
    <col min="1" max="1" width="3.00390625" style="2" customWidth="1"/>
    <col min="2" max="2" width="19.7109375" style="2" customWidth="1"/>
    <col min="3" max="3" width="11.140625" style="2" customWidth="1"/>
    <col min="4" max="4" width="9.140625" style="2" customWidth="1"/>
    <col min="5" max="5" width="8.7109375" style="2" customWidth="1"/>
    <col min="6" max="6" width="8.57421875" style="2" customWidth="1"/>
    <col min="7" max="7" width="8.7109375" style="2" customWidth="1"/>
    <col min="8" max="8" width="8.8515625" style="2" customWidth="1"/>
    <col min="9" max="15" width="8.7109375" style="2" customWidth="1"/>
    <col min="16" max="16" width="10.8515625" style="2" customWidth="1"/>
    <col min="17" max="22" width="8.7109375" style="2" customWidth="1"/>
    <col min="23" max="23" width="9.140625" style="2" customWidth="1"/>
    <col min="24" max="24" width="8.57421875" style="2" customWidth="1"/>
    <col min="25" max="25" width="11.421875" style="2" customWidth="1"/>
    <col min="26" max="26" width="8.57421875" style="2" customWidth="1"/>
    <col min="27" max="27" width="7.140625" style="2" customWidth="1"/>
    <col min="28" max="16384" width="11.421875" style="2" customWidth="1"/>
  </cols>
  <sheetData>
    <row r="1" spans="1:22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8.75" customHeight="1">
      <c r="A4" s="5" t="s">
        <v>99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0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7" ht="16.5" customHeight="1">
      <c r="A6" s="111" t="s">
        <v>3</v>
      </c>
      <c r="B6" s="112"/>
      <c r="C6" s="117" t="s">
        <v>4</v>
      </c>
      <c r="D6" s="99" t="s">
        <v>5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P6" s="107" t="s">
        <v>6</v>
      </c>
      <c r="Q6" s="105" t="s">
        <v>7</v>
      </c>
      <c r="R6" s="102"/>
      <c r="S6" s="102"/>
      <c r="T6" s="102"/>
      <c r="U6" s="102"/>
      <c r="V6" s="102"/>
      <c r="W6" s="102"/>
      <c r="X6" s="106"/>
      <c r="Y6" s="107" t="s">
        <v>8</v>
      </c>
      <c r="Z6" s="105" t="s">
        <v>9</v>
      </c>
      <c r="AA6" s="106"/>
    </row>
    <row r="7" spans="1:27" ht="21" customHeight="1">
      <c r="A7" s="113"/>
      <c r="B7" s="114"/>
      <c r="C7" s="118"/>
      <c r="D7" s="103" t="s">
        <v>10</v>
      </c>
      <c r="E7" s="104"/>
      <c r="F7" s="103" t="s">
        <v>11</v>
      </c>
      <c r="G7" s="104"/>
      <c r="H7" s="103" t="s">
        <v>12</v>
      </c>
      <c r="I7" s="104"/>
      <c r="J7" s="103" t="s">
        <v>13</v>
      </c>
      <c r="K7" s="104"/>
      <c r="L7" s="103" t="s">
        <v>14</v>
      </c>
      <c r="M7" s="104"/>
      <c r="N7" s="103" t="s">
        <v>15</v>
      </c>
      <c r="O7" s="104"/>
      <c r="P7" s="108"/>
      <c r="Q7" s="103" t="s">
        <v>16</v>
      </c>
      <c r="R7" s="104"/>
      <c r="S7" s="103" t="s">
        <v>17</v>
      </c>
      <c r="T7" s="104"/>
      <c r="U7" s="103" t="s">
        <v>18</v>
      </c>
      <c r="V7" s="104"/>
      <c r="W7" s="103" t="s">
        <v>19</v>
      </c>
      <c r="X7" s="110"/>
      <c r="Y7" s="108"/>
      <c r="Z7" s="103" t="s">
        <v>16</v>
      </c>
      <c r="AA7" s="104"/>
    </row>
    <row r="8" spans="1:27" ht="23.25" customHeight="1">
      <c r="A8" s="115"/>
      <c r="B8" s="116"/>
      <c r="C8" s="119"/>
      <c r="D8" s="72" t="s">
        <v>20</v>
      </c>
      <c r="E8" s="73" t="s">
        <v>21</v>
      </c>
      <c r="F8" s="72" t="s">
        <v>20</v>
      </c>
      <c r="G8" s="73" t="s">
        <v>21</v>
      </c>
      <c r="H8" s="72" t="s">
        <v>20</v>
      </c>
      <c r="I8" s="73" t="s">
        <v>21</v>
      </c>
      <c r="J8" s="72" t="s">
        <v>20</v>
      </c>
      <c r="K8" s="73" t="s">
        <v>21</v>
      </c>
      <c r="L8" s="72" t="s">
        <v>20</v>
      </c>
      <c r="M8" s="73" t="s">
        <v>21</v>
      </c>
      <c r="N8" s="72" t="s">
        <v>20</v>
      </c>
      <c r="O8" s="73" t="s">
        <v>21</v>
      </c>
      <c r="P8" s="109"/>
      <c r="Q8" s="72" t="s">
        <v>20</v>
      </c>
      <c r="R8" s="73" t="s">
        <v>21</v>
      </c>
      <c r="S8" s="72" t="s">
        <v>20</v>
      </c>
      <c r="T8" s="73" t="s">
        <v>21</v>
      </c>
      <c r="U8" s="72" t="s">
        <v>20</v>
      </c>
      <c r="V8" s="73" t="s">
        <v>21</v>
      </c>
      <c r="W8" s="72" t="s">
        <v>20</v>
      </c>
      <c r="X8" s="74" t="s">
        <v>21</v>
      </c>
      <c r="Y8" s="109"/>
      <c r="Z8" s="72" t="s">
        <v>20</v>
      </c>
      <c r="AA8" s="73" t="s">
        <v>21</v>
      </c>
    </row>
    <row r="9" spans="1:27" ht="19.5" customHeight="1">
      <c r="A9" s="7">
        <v>1</v>
      </c>
      <c r="B9" s="8" t="s">
        <v>22</v>
      </c>
      <c r="C9" s="9">
        <v>8800</v>
      </c>
      <c r="D9" s="10">
        <f>+'ENERO-ABRIL METAS'!D9+'MAYO-METAS '!D9</f>
        <v>4136</v>
      </c>
      <c r="E9" s="11">
        <f aca="true" t="shared" si="0" ref="E9:E29">+D9*100/C9</f>
        <v>47</v>
      </c>
      <c r="F9" s="10">
        <f>+'ENERO-ABRIL METAS'!F9+'MAYO-METAS '!F9</f>
        <v>4131</v>
      </c>
      <c r="G9" s="11">
        <f aca="true" t="shared" si="1" ref="G9:G29">+F9*100/C9</f>
        <v>46.94318181818182</v>
      </c>
      <c r="H9" s="10">
        <f>+'ENERO-ABRIL METAS'!H9+'MAYO-METAS '!H9</f>
        <v>3886</v>
      </c>
      <c r="I9" s="11">
        <f aca="true" t="shared" si="2" ref="I9:I29">+H9*100/C9</f>
        <v>44.15909090909091</v>
      </c>
      <c r="J9" s="10">
        <f>+'ENERO-ABRIL METAS'!J9+'MAYO-METAS '!J9</f>
        <v>4100</v>
      </c>
      <c r="K9" s="12">
        <f aca="true" t="shared" si="3" ref="K9:K29">+J9*100/C9</f>
        <v>46.59090909090909</v>
      </c>
      <c r="L9" s="10">
        <f>+'ENERO-ABRIL METAS'!L9+'MAYO-METAS '!L9</f>
        <v>4131</v>
      </c>
      <c r="M9" s="13">
        <f aca="true" t="shared" si="4" ref="M9:M29">+L9*100/C9</f>
        <v>46.94318181818182</v>
      </c>
      <c r="N9" s="10">
        <f>+'ENERO-ABRIL METAS'!N9+'MAYO-METAS '!N9</f>
        <v>4193</v>
      </c>
      <c r="O9" s="14">
        <f aca="true" t="shared" si="5" ref="O9:O29">+N9*100/C9</f>
        <v>47.64772727272727</v>
      </c>
      <c r="P9" s="15">
        <v>9077</v>
      </c>
      <c r="Q9" s="10">
        <f>+'ENERO-ABRIL METAS'!Q9+'MAYO-METAS '!Q9</f>
        <v>3432</v>
      </c>
      <c r="R9" s="11">
        <f aca="true" t="shared" si="6" ref="R9:R29">+Q9*100/P9</f>
        <v>37.80984906907569</v>
      </c>
      <c r="S9" s="10">
        <f>+'ENERO-ABRIL METAS'!S9+'MAYO-METAS '!S9</f>
        <v>3376</v>
      </c>
      <c r="T9" s="12">
        <f>+S9*100/P9</f>
        <v>37.19290514487165</v>
      </c>
      <c r="U9" s="10">
        <f>+'ENERO-ABRIL METAS'!U9+'MAYO-METAS '!U9</f>
        <v>3393</v>
      </c>
      <c r="V9" s="11">
        <f aca="true" t="shared" si="7" ref="V9:V29">+U9*100/P9</f>
        <v>37.38019169329073</v>
      </c>
      <c r="W9" s="10">
        <f>+'ENERO-ABRIL METAS'!W9+'MAYO-METAS '!W9</f>
        <v>3559</v>
      </c>
      <c r="X9" s="16">
        <f>+W9*100/P9</f>
        <v>39.208989754324115</v>
      </c>
      <c r="Y9" s="15">
        <v>7300</v>
      </c>
      <c r="Z9" s="10">
        <f>+'ENERO-ABRIL METAS'!Z9+'MAYO-METAS '!Z9</f>
        <v>3113</v>
      </c>
      <c r="AA9" s="14">
        <f aca="true" t="shared" si="8" ref="AA9:AA29">+Z9*100/Y9</f>
        <v>42.64383561643836</v>
      </c>
    </row>
    <row r="10" spans="1:27" ht="19.5" customHeight="1">
      <c r="A10" s="17">
        <v>2</v>
      </c>
      <c r="B10" s="18" t="s">
        <v>23</v>
      </c>
      <c r="C10" s="19">
        <v>7830</v>
      </c>
      <c r="D10" s="20">
        <f>+'ENERO-ABRIL METAS'!D10+'MAYO-METAS '!D10</f>
        <v>3770</v>
      </c>
      <c r="E10" s="21">
        <f t="shared" si="0"/>
        <v>48.148148148148145</v>
      </c>
      <c r="F10" s="20">
        <f>+'ENERO-ABRIL METAS'!F10+'MAYO-METAS '!F10</f>
        <v>3769</v>
      </c>
      <c r="G10" s="21">
        <f t="shared" si="1"/>
        <v>48.135376756066414</v>
      </c>
      <c r="H10" s="20">
        <f>+'ENERO-ABRIL METAS'!H10+'MAYO-METAS '!H10</f>
        <v>4455</v>
      </c>
      <c r="I10" s="21">
        <f t="shared" si="2"/>
        <v>56.89655172413793</v>
      </c>
      <c r="J10" s="20">
        <f>+'ENERO-ABRIL METAS'!J10+'MAYO-METAS '!J10</f>
        <v>3756</v>
      </c>
      <c r="K10" s="22">
        <f t="shared" si="3"/>
        <v>47.969348659003835</v>
      </c>
      <c r="L10" s="20">
        <f>+'ENERO-ABRIL METAS'!L10+'MAYO-METAS '!L10</f>
        <v>3769</v>
      </c>
      <c r="M10" s="23">
        <f t="shared" si="4"/>
        <v>48.135376756066414</v>
      </c>
      <c r="N10" s="20">
        <f>+'ENERO-ABRIL METAS'!N10+'MAYO-METAS '!N10</f>
        <v>3835</v>
      </c>
      <c r="O10" s="16">
        <f t="shared" si="5"/>
        <v>48.97828863346105</v>
      </c>
      <c r="P10" s="24">
        <v>7535</v>
      </c>
      <c r="Q10" s="20">
        <f>+'ENERO-ABRIL METAS'!Q10+'MAYO-METAS '!Q10</f>
        <v>2848</v>
      </c>
      <c r="R10" s="21">
        <f t="shared" si="6"/>
        <v>37.796947577969476</v>
      </c>
      <c r="S10" s="20">
        <f>+'ENERO-ABRIL METAS'!S10+'MAYO-METAS '!S10</f>
        <v>2781</v>
      </c>
      <c r="T10" s="22">
        <f>+S10*100/P10</f>
        <v>36.90776376907764</v>
      </c>
      <c r="U10" s="20">
        <f>+'ENERO-ABRIL METAS'!U10+'MAYO-METAS '!U10</f>
        <v>2822</v>
      </c>
      <c r="V10" s="21">
        <f t="shared" si="7"/>
        <v>37.45189117451891</v>
      </c>
      <c r="W10" s="20">
        <f>+'ENERO-ABRIL METAS'!W10+'MAYO-METAS '!W10</f>
        <v>2950</v>
      </c>
      <c r="X10" s="16">
        <f aca="true" t="shared" si="9" ref="X10:X28">+W10*100/P10</f>
        <v>39.150630391506304</v>
      </c>
      <c r="Y10" s="24">
        <v>6900</v>
      </c>
      <c r="Z10" s="20">
        <f>+'ENERO-ABRIL METAS'!Z10+'MAYO-METAS '!Z10</f>
        <v>2326</v>
      </c>
      <c r="AA10" s="16">
        <f t="shared" si="8"/>
        <v>33.710144927536234</v>
      </c>
    </row>
    <row r="11" spans="1:27" ht="19.5" customHeight="1">
      <c r="A11" s="17">
        <v>3</v>
      </c>
      <c r="B11" s="18" t="s">
        <v>24</v>
      </c>
      <c r="C11" s="19">
        <v>1400</v>
      </c>
      <c r="D11" s="20">
        <f>+'ENERO-ABRIL METAS'!D11+'MAYO-METAS '!D11</f>
        <v>520</v>
      </c>
      <c r="E11" s="21">
        <f t="shared" si="0"/>
        <v>37.142857142857146</v>
      </c>
      <c r="F11" s="20">
        <f>+'ENERO-ABRIL METAS'!F11+'MAYO-METAS '!F11</f>
        <v>519</v>
      </c>
      <c r="G11" s="21">
        <f t="shared" si="1"/>
        <v>37.07142857142857</v>
      </c>
      <c r="H11" s="20">
        <f>+'ENERO-ABRIL METAS'!H11+'MAYO-METAS '!H11</f>
        <v>15</v>
      </c>
      <c r="I11" s="21">
        <f t="shared" si="2"/>
        <v>1.0714285714285714</v>
      </c>
      <c r="J11" s="20">
        <f>+'ENERO-ABRIL METAS'!J11+'MAYO-METAS '!J11</f>
        <v>519</v>
      </c>
      <c r="K11" s="22">
        <f t="shared" si="3"/>
        <v>37.07142857142857</v>
      </c>
      <c r="L11" s="20">
        <f>+'ENERO-ABRIL METAS'!L11+'MAYO-METAS '!L11</f>
        <v>519</v>
      </c>
      <c r="M11" s="23">
        <f t="shared" si="4"/>
        <v>37.07142857142857</v>
      </c>
      <c r="N11" s="20">
        <f>+'ENERO-ABRIL METAS'!N11+'MAYO-METAS '!N11</f>
        <v>481</v>
      </c>
      <c r="O11" s="16">
        <f t="shared" si="5"/>
        <v>34.357142857142854</v>
      </c>
      <c r="P11" s="24">
        <v>1329</v>
      </c>
      <c r="Q11" s="20">
        <f>+'ENERO-ABRIL METAS'!Q11+'MAYO-METAS '!Q11</f>
        <v>472</v>
      </c>
      <c r="R11" s="21">
        <f t="shared" si="6"/>
        <v>35.51542513167795</v>
      </c>
      <c r="S11" s="20">
        <f>+'ENERO-ABRIL METAS'!S11+'MAYO-METAS '!S11</f>
        <v>469</v>
      </c>
      <c r="T11" s="22">
        <f aca="true" t="shared" si="10" ref="T11:T28">+S11*100/P11</f>
        <v>35.28969149736644</v>
      </c>
      <c r="U11" s="20">
        <f>+'ENERO-ABRIL METAS'!U11+'MAYO-METAS '!U11</f>
        <v>494</v>
      </c>
      <c r="V11" s="21">
        <f t="shared" si="7"/>
        <v>37.17080511662905</v>
      </c>
      <c r="W11" s="20">
        <f>+'ENERO-ABRIL METAS'!W11+'MAYO-METAS '!W11</f>
        <v>485</v>
      </c>
      <c r="X11" s="16">
        <f t="shared" si="9"/>
        <v>36.49360421369451</v>
      </c>
      <c r="Y11" s="24">
        <v>1700</v>
      </c>
      <c r="Z11" s="20">
        <f>+'ENERO-ABRIL METAS'!Z11+'MAYO-METAS '!Z11</f>
        <v>486</v>
      </c>
      <c r="AA11" s="16">
        <f t="shared" si="8"/>
        <v>28.58823529411765</v>
      </c>
    </row>
    <row r="12" spans="1:27" ht="19.5" customHeight="1">
      <c r="A12" s="17">
        <v>4</v>
      </c>
      <c r="B12" s="18" t="s">
        <v>25</v>
      </c>
      <c r="C12" s="19">
        <v>6307</v>
      </c>
      <c r="D12" s="20">
        <f>+'ENERO-ABRIL METAS'!D12+'MAYO-METAS '!D12</f>
        <v>2244</v>
      </c>
      <c r="E12" s="21">
        <f t="shared" si="0"/>
        <v>35.57951482479784</v>
      </c>
      <c r="F12" s="20">
        <f>+'ENERO-ABRIL METAS'!F12+'MAYO-METAS '!F12</f>
        <v>2245</v>
      </c>
      <c r="G12" s="21">
        <f t="shared" si="1"/>
        <v>35.595370223561126</v>
      </c>
      <c r="H12" s="20">
        <f>+'ENERO-ABRIL METAS'!H12+'MAYO-METAS '!H12</f>
        <v>4197</v>
      </c>
      <c r="I12" s="21">
        <f t="shared" si="2"/>
        <v>66.54510860948153</v>
      </c>
      <c r="J12" s="20">
        <f>+'ENERO-ABRIL METAS'!J12+'MAYO-METAS '!J12</f>
        <v>2243</v>
      </c>
      <c r="K12" s="22">
        <f t="shared" si="3"/>
        <v>35.56365942603456</v>
      </c>
      <c r="L12" s="20">
        <f>+'ENERO-ABRIL METAS'!L12+'MAYO-METAS '!L12</f>
        <v>2245</v>
      </c>
      <c r="M12" s="23">
        <f t="shared" si="4"/>
        <v>35.595370223561126</v>
      </c>
      <c r="N12" s="20">
        <f>+'ENERO-ABRIL METAS'!N12+'MAYO-METAS '!N12</f>
        <v>2210</v>
      </c>
      <c r="O12" s="16">
        <f t="shared" si="5"/>
        <v>35.04043126684636</v>
      </c>
      <c r="P12" s="24">
        <v>6078</v>
      </c>
      <c r="Q12" s="20">
        <f>+'ENERO-ABRIL METAS'!Q12+'MAYO-METAS '!Q12</f>
        <v>2035</v>
      </c>
      <c r="R12" s="21">
        <f t="shared" si="6"/>
        <v>33.4814083580125</v>
      </c>
      <c r="S12" s="20">
        <f>+'ENERO-ABRIL METAS'!S12+'MAYO-METAS '!S12</f>
        <v>2030</v>
      </c>
      <c r="T12" s="22">
        <f t="shared" si="10"/>
        <v>33.399144455412966</v>
      </c>
      <c r="U12" s="20">
        <f>+'ENERO-ABRIL METAS'!U12+'MAYO-METAS '!U12</f>
        <v>2119</v>
      </c>
      <c r="V12" s="21">
        <f t="shared" si="7"/>
        <v>34.86344192168477</v>
      </c>
      <c r="W12" s="20">
        <f>+'ENERO-ABRIL METAS'!W12+'MAYO-METAS '!W12</f>
        <v>2070</v>
      </c>
      <c r="X12" s="16">
        <f t="shared" si="9"/>
        <v>34.05725567620928</v>
      </c>
      <c r="Y12" s="24">
        <v>5800</v>
      </c>
      <c r="Z12" s="20">
        <f>+'ENERO-ABRIL METAS'!Z12+'MAYO-METAS '!Z12</f>
        <v>2047</v>
      </c>
      <c r="AA12" s="16">
        <f t="shared" si="8"/>
        <v>35.293103448275865</v>
      </c>
    </row>
    <row r="13" spans="1:27" ht="19.5" customHeight="1">
      <c r="A13" s="17">
        <v>5</v>
      </c>
      <c r="B13" s="18" t="s">
        <v>26</v>
      </c>
      <c r="C13" s="19">
        <v>6180</v>
      </c>
      <c r="D13" s="20">
        <f>+'ENERO-ABRIL METAS'!D13+'MAYO-METAS '!D13</f>
        <v>2726</v>
      </c>
      <c r="E13" s="21">
        <f t="shared" si="0"/>
        <v>44.11003236245955</v>
      </c>
      <c r="F13" s="20">
        <f>+'ENERO-ABRIL METAS'!F13+'MAYO-METAS '!F13</f>
        <v>2728</v>
      </c>
      <c r="G13" s="21">
        <f t="shared" si="1"/>
        <v>44.14239482200647</v>
      </c>
      <c r="H13" s="20">
        <f>+'ENERO-ABRIL METAS'!H13+'MAYO-METAS '!H13</f>
        <v>95</v>
      </c>
      <c r="I13" s="21">
        <f t="shared" si="2"/>
        <v>1.5372168284789645</v>
      </c>
      <c r="J13" s="20">
        <f>+'ENERO-ABRIL METAS'!J13+'MAYO-METAS '!J13</f>
        <v>2728</v>
      </c>
      <c r="K13" s="22">
        <f t="shared" si="3"/>
        <v>44.14239482200647</v>
      </c>
      <c r="L13" s="20">
        <f>+'ENERO-ABRIL METAS'!L13+'MAYO-METAS '!L13</f>
        <v>2728</v>
      </c>
      <c r="M13" s="23">
        <f t="shared" si="4"/>
        <v>44.14239482200647</v>
      </c>
      <c r="N13" s="20">
        <f>+'ENERO-ABRIL METAS'!N13+'MAYO-METAS '!N13</f>
        <v>2491</v>
      </c>
      <c r="O13" s="16">
        <f t="shared" si="5"/>
        <v>40.30744336569579</v>
      </c>
      <c r="P13" s="24">
        <v>6405</v>
      </c>
      <c r="Q13" s="20">
        <f>+'ENERO-ABRIL METAS'!Q13+'MAYO-METAS '!Q13</f>
        <v>2316</v>
      </c>
      <c r="R13" s="21">
        <f t="shared" si="6"/>
        <v>36.159250585480095</v>
      </c>
      <c r="S13" s="20">
        <f>+'ENERO-ABRIL METAS'!S13+'MAYO-METAS '!S13</f>
        <v>2317</v>
      </c>
      <c r="T13" s="22">
        <f t="shared" si="10"/>
        <v>36.17486338797814</v>
      </c>
      <c r="U13" s="20">
        <f>+'ENERO-ABRIL METAS'!U13+'MAYO-METAS '!U13</f>
        <v>2447</v>
      </c>
      <c r="V13" s="21">
        <f t="shared" si="7"/>
        <v>38.204527712724435</v>
      </c>
      <c r="W13" s="20">
        <f>+'ENERO-ABRIL METAS'!W13+'MAYO-METAS '!W13</f>
        <v>2377</v>
      </c>
      <c r="X13" s="16">
        <f t="shared" si="9"/>
        <v>37.111631537861044</v>
      </c>
      <c r="Y13" s="24">
        <v>6400</v>
      </c>
      <c r="Z13" s="20">
        <f>+'ENERO-ABRIL METAS'!Z13+'MAYO-METAS '!Z13</f>
        <v>2122</v>
      </c>
      <c r="AA13" s="16">
        <f t="shared" si="8"/>
        <v>33.15625</v>
      </c>
    </row>
    <row r="14" spans="1:27" ht="19.5" customHeight="1">
      <c r="A14" s="17">
        <v>6</v>
      </c>
      <c r="B14" s="18" t="s">
        <v>27</v>
      </c>
      <c r="C14" s="19">
        <v>3571</v>
      </c>
      <c r="D14" s="20">
        <f>+'ENERO-ABRIL METAS'!D14+'MAYO-METAS '!D14</f>
        <v>1505</v>
      </c>
      <c r="E14" s="21">
        <f t="shared" si="0"/>
        <v>42.145057406888824</v>
      </c>
      <c r="F14" s="20">
        <f>+'ENERO-ABRIL METAS'!F14+'MAYO-METAS '!F14</f>
        <v>1508</v>
      </c>
      <c r="G14" s="21">
        <f t="shared" si="1"/>
        <v>42.22906748809857</v>
      </c>
      <c r="H14" s="20">
        <f>+'ENERO-ABRIL METAS'!H14+'MAYO-METAS '!H14</f>
        <v>1494</v>
      </c>
      <c r="I14" s="21">
        <f t="shared" si="2"/>
        <v>41.837020442453095</v>
      </c>
      <c r="J14" s="20">
        <f>+'ENERO-ABRIL METAS'!J14+'MAYO-METAS '!J14</f>
        <v>1508</v>
      </c>
      <c r="K14" s="22">
        <f t="shared" si="3"/>
        <v>42.22906748809857</v>
      </c>
      <c r="L14" s="20">
        <f>+'ENERO-ABRIL METAS'!L14+'MAYO-METAS '!L14</f>
        <v>1508</v>
      </c>
      <c r="M14" s="23">
        <f t="shared" si="4"/>
        <v>42.22906748809857</v>
      </c>
      <c r="N14" s="20">
        <f>+'ENERO-ABRIL METAS'!N14+'MAYO-METAS '!N14</f>
        <v>1481</v>
      </c>
      <c r="O14" s="16">
        <f t="shared" si="5"/>
        <v>41.472976757210866</v>
      </c>
      <c r="P14" s="24">
        <v>3449</v>
      </c>
      <c r="Q14" s="20">
        <f>+'ENERO-ABRIL METAS'!Q14+'MAYO-METAS '!Q14</f>
        <v>1278</v>
      </c>
      <c r="R14" s="21">
        <f t="shared" si="6"/>
        <v>37.05421861409104</v>
      </c>
      <c r="S14" s="20">
        <f>+'ENERO-ABRIL METAS'!S14+'MAYO-METAS '!S14</f>
        <v>1278</v>
      </c>
      <c r="T14" s="22">
        <f t="shared" si="10"/>
        <v>37.05421861409104</v>
      </c>
      <c r="U14" s="20">
        <f>+'ENERO-ABRIL METAS'!U14+'MAYO-METAS '!U14</f>
        <v>1385</v>
      </c>
      <c r="V14" s="21">
        <f t="shared" si="7"/>
        <v>40.15656712090461</v>
      </c>
      <c r="W14" s="20">
        <f>+'ENERO-ABRIL METAS'!W14+'MAYO-METAS '!W14</f>
        <v>1319</v>
      </c>
      <c r="X14" s="16">
        <f t="shared" si="9"/>
        <v>38.24296897651493</v>
      </c>
      <c r="Y14" s="24">
        <v>3500</v>
      </c>
      <c r="Z14" s="20">
        <f>+'ENERO-ABRIL METAS'!Z14+'MAYO-METAS '!Z14</f>
        <v>1339</v>
      </c>
      <c r="AA14" s="16">
        <f t="shared" si="8"/>
        <v>38.25714285714286</v>
      </c>
    </row>
    <row r="15" spans="1:27" ht="19.5" customHeight="1">
      <c r="A15" s="17">
        <v>7</v>
      </c>
      <c r="B15" s="18" t="s">
        <v>28</v>
      </c>
      <c r="C15" s="19">
        <v>9334</v>
      </c>
      <c r="D15" s="20">
        <f>+'ENERO-ABRIL METAS'!D15+'MAYO-METAS '!D15</f>
        <v>4982</v>
      </c>
      <c r="E15" s="21">
        <f t="shared" si="0"/>
        <v>53.37475894578959</v>
      </c>
      <c r="F15" s="20">
        <f>+'ENERO-ABRIL METAS'!F15+'MAYO-METAS '!F15</f>
        <v>4984</v>
      </c>
      <c r="G15" s="21">
        <f t="shared" si="1"/>
        <v>53.39618598671523</v>
      </c>
      <c r="H15" s="20">
        <f>+'ENERO-ABRIL METAS'!H15+'MAYO-METAS '!H15</f>
        <v>806</v>
      </c>
      <c r="I15" s="21">
        <f t="shared" si="2"/>
        <v>8.635097493036211</v>
      </c>
      <c r="J15" s="20">
        <f>+'ENERO-ABRIL METAS'!J15+'MAYO-METAS '!J15</f>
        <v>4984</v>
      </c>
      <c r="K15" s="22">
        <f t="shared" si="3"/>
        <v>53.39618598671523</v>
      </c>
      <c r="L15" s="20">
        <f>+'ENERO-ABRIL METAS'!L15+'MAYO-METAS '!L15</f>
        <v>4984</v>
      </c>
      <c r="M15" s="23">
        <f t="shared" si="4"/>
        <v>53.39618598671523</v>
      </c>
      <c r="N15" s="20">
        <f>+'ENERO-ABRIL METAS'!N15+'MAYO-METAS '!N15</f>
        <v>4493</v>
      </c>
      <c r="O15" s="16">
        <f t="shared" si="5"/>
        <v>48.13584743946861</v>
      </c>
      <c r="P15" s="24">
        <v>10209</v>
      </c>
      <c r="Q15" s="20">
        <f>+'ENERO-ABRIL METAS'!Q15+'MAYO-METAS '!Q15</f>
        <v>4349</v>
      </c>
      <c r="R15" s="21">
        <f t="shared" si="6"/>
        <v>42.59966696052503</v>
      </c>
      <c r="S15" s="20">
        <f>+'ENERO-ABRIL METAS'!S15+'MAYO-METAS '!S15</f>
        <v>4356</v>
      </c>
      <c r="T15" s="22">
        <f t="shared" si="10"/>
        <v>42.668233911254774</v>
      </c>
      <c r="U15" s="20">
        <f>+'ENERO-ABRIL METAS'!U15+'MAYO-METAS '!U15</f>
        <v>4598</v>
      </c>
      <c r="V15" s="21">
        <f t="shared" si="7"/>
        <v>45.03869135076893</v>
      </c>
      <c r="W15" s="20">
        <f>+'ENERO-ABRIL METAS'!W15+'MAYO-METAS '!W15</f>
        <v>4499</v>
      </c>
      <c r="X15" s="16">
        <f t="shared" si="9"/>
        <v>44.06895876187678</v>
      </c>
      <c r="Y15" s="24">
        <v>8100</v>
      </c>
      <c r="Z15" s="20">
        <f>+'ENERO-ABRIL METAS'!Z15+'MAYO-METAS '!Z15</f>
        <v>3967</v>
      </c>
      <c r="AA15" s="16">
        <f t="shared" si="8"/>
        <v>48.97530864197531</v>
      </c>
    </row>
    <row r="16" spans="1:27" ht="19.5" customHeight="1">
      <c r="A16" s="17">
        <v>8</v>
      </c>
      <c r="B16" s="18" t="s">
        <v>29</v>
      </c>
      <c r="C16" s="19">
        <v>14891</v>
      </c>
      <c r="D16" s="20">
        <f>+'ENERO-ABRIL METAS'!D16+'MAYO-METAS '!D16</f>
        <v>6179</v>
      </c>
      <c r="E16" s="21">
        <f t="shared" si="0"/>
        <v>41.49486266872608</v>
      </c>
      <c r="F16" s="20">
        <f>+'ENERO-ABRIL METAS'!F16+'MAYO-METAS '!F16</f>
        <v>6180</v>
      </c>
      <c r="G16" s="21">
        <f t="shared" si="1"/>
        <v>41.501578134443626</v>
      </c>
      <c r="H16" s="20">
        <f>+'ENERO-ABRIL METAS'!H16+'MAYO-METAS '!H16</f>
        <v>4562</v>
      </c>
      <c r="I16" s="21">
        <f t="shared" si="2"/>
        <v>30.63595460345175</v>
      </c>
      <c r="J16" s="20">
        <f>+'ENERO-ABRIL METAS'!J16+'MAYO-METAS '!J16</f>
        <v>6180</v>
      </c>
      <c r="K16" s="22">
        <f t="shared" si="3"/>
        <v>41.501578134443626</v>
      </c>
      <c r="L16" s="20">
        <f>+'ENERO-ABRIL METAS'!L16+'MAYO-METAS '!L16</f>
        <v>6180</v>
      </c>
      <c r="M16" s="23">
        <f t="shared" si="4"/>
        <v>41.501578134443626</v>
      </c>
      <c r="N16" s="20">
        <f>+'ENERO-ABRIL METAS'!N16+'MAYO-METAS '!N16</f>
        <v>6080</v>
      </c>
      <c r="O16" s="16">
        <f t="shared" si="5"/>
        <v>40.83003156268887</v>
      </c>
      <c r="P16" s="24">
        <v>14512</v>
      </c>
      <c r="Q16" s="20">
        <f>+'ENERO-ABRIL METAS'!Q16+'MAYO-METAS '!Q16</f>
        <v>5042</v>
      </c>
      <c r="R16" s="21">
        <f t="shared" si="6"/>
        <v>34.743660418963614</v>
      </c>
      <c r="S16" s="20">
        <f>+'ENERO-ABRIL METAS'!S16+'MAYO-METAS '!S16</f>
        <v>5063</v>
      </c>
      <c r="T16" s="22">
        <f t="shared" si="10"/>
        <v>34.88836824696803</v>
      </c>
      <c r="U16" s="20">
        <f>+'ENERO-ABRIL METAS'!U16+'MAYO-METAS '!U16</f>
        <v>5476</v>
      </c>
      <c r="V16" s="21">
        <f t="shared" si="7"/>
        <v>37.73428886438809</v>
      </c>
      <c r="W16" s="20">
        <f>+'ENERO-ABRIL METAS'!W16+'MAYO-METAS '!W16</f>
        <v>5249</v>
      </c>
      <c r="X16" s="16">
        <f t="shared" si="9"/>
        <v>36.17006615214994</v>
      </c>
      <c r="Y16" s="24">
        <v>14116</v>
      </c>
      <c r="Z16" s="20">
        <f>+'ENERO-ABRIL METAS'!Z16+'MAYO-METAS '!Z16</f>
        <v>5165</v>
      </c>
      <c r="AA16" s="16">
        <f t="shared" si="8"/>
        <v>36.58968546330405</v>
      </c>
    </row>
    <row r="17" spans="1:27" ht="19.5" customHeight="1">
      <c r="A17" s="17">
        <v>9</v>
      </c>
      <c r="B17" s="18" t="s">
        <v>30</v>
      </c>
      <c r="C17" s="19">
        <v>5468</v>
      </c>
      <c r="D17" s="20">
        <f>+'ENERO-ABRIL METAS'!D17+'MAYO-METAS '!D17</f>
        <v>2630</v>
      </c>
      <c r="E17" s="37">
        <f t="shared" si="0"/>
        <v>48.098024871982446</v>
      </c>
      <c r="F17" s="20">
        <f>+'ENERO-ABRIL METAS'!F17+'MAYO-METAS '!F17</f>
        <v>2632</v>
      </c>
      <c r="G17" s="37">
        <f t="shared" si="1"/>
        <v>48.13460131675201</v>
      </c>
      <c r="H17" s="20">
        <f>+'ENERO-ABRIL METAS'!H17+'MAYO-METAS '!H17</f>
        <v>490</v>
      </c>
      <c r="I17" s="37">
        <f t="shared" si="2"/>
        <v>8.961228968544258</v>
      </c>
      <c r="J17" s="20">
        <f>+'ENERO-ABRIL METAS'!J17+'MAYO-METAS '!J17</f>
        <v>2632</v>
      </c>
      <c r="K17" s="38">
        <f t="shared" si="3"/>
        <v>48.13460131675201</v>
      </c>
      <c r="L17" s="20">
        <f>+'ENERO-ABRIL METAS'!L17+'MAYO-METAS '!L17</f>
        <v>2632</v>
      </c>
      <c r="M17" s="39">
        <f t="shared" si="4"/>
        <v>48.13460131675201</v>
      </c>
      <c r="N17" s="20">
        <f>+'ENERO-ABRIL METAS'!N17+'MAYO-METAS '!N17</f>
        <v>2644</v>
      </c>
      <c r="O17" s="40">
        <f t="shared" si="5"/>
        <v>48.354059985369425</v>
      </c>
      <c r="P17" s="41">
        <v>6316</v>
      </c>
      <c r="Q17" s="20">
        <f>+'ENERO-ABRIL METAS'!Q17+'MAYO-METAS '!Q17</f>
        <v>2127</v>
      </c>
      <c r="R17" s="37">
        <f t="shared" si="6"/>
        <v>33.676377454084864</v>
      </c>
      <c r="S17" s="20">
        <f>+'ENERO-ABRIL METAS'!S17+'MAYO-METAS '!S17</f>
        <v>2095</v>
      </c>
      <c r="T17" s="38">
        <f t="shared" si="10"/>
        <v>33.16972767574414</v>
      </c>
      <c r="U17" s="20">
        <f>+'ENERO-ABRIL METAS'!U17+'MAYO-METAS '!U17</f>
        <v>2322</v>
      </c>
      <c r="V17" s="37">
        <f t="shared" si="7"/>
        <v>36.76377454084864</v>
      </c>
      <c r="W17" s="20">
        <f>+'ENERO-ABRIL METAS'!W17+'MAYO-METAS '!W17</f>
        <v>2197</v>
      </c>
      <c r="X17" s="40">
        <f t="shared" si="9"/>
        <v>34.784673844205194</v>
      </c>
      <c r="Y17" s="41">
        <v>6800</v>
      </c>
      <c r="Z17" s="20">
        <f>+'ENERO-ABRIL METAS'!Z17+'MAYO-METAS '!Z17</f>
        <v>2309</v>
      </c>
      <c r="AA17" s="40">
        <f t="shared" si="8"/>
        <v>33.955882352941174</v>
      </c>
    </row>
    <row r="18" spans="1:27" ht="19.5" customHeight="1">
      <c r="A18" s="17">
        <v>10</v>
      </c>
      <c r="B18" s="18" t="s">
        <v>31</v>
      </c>
      <c r="C18" s="19">
        <v>8926</v>
      </c>
      <c r="D18" s="20">
        <f>+'ENERO-ABRIL METAS'!D18+'MAYO-METAS '!D18</f>
        <v>3481</v>
      </c>
      <c r="E18" s="21">
        <f t="shared" si="0"/>
        <v>38.99843154828591</v>
      </c>
      <c r="F18" s="20">
        <f>+'ENERO-ABRIL METAS'!F18+'MAYO-METAS '!F18</f>
        <v>3479</v>
      </c>
      <c r="G18" s="21">
        <f t="shared" si="1"/>
        <v>38.97602509522743</v>
      </c>
      <c r="H18" s="20">
        <f>+'ENERO-ABRIL METAS'!H18+'MAYO-METAS '!H18</f>
        <v>1158</v>
      </c>
      <c r="I18" s="21">
        <f t="shared" si="2"/>
        <v>12.973336320860408</v>
      </c>
      <c r="J18" s="20">
        <f>+'ENERO-ABRIL METAS'!J18+'MAYO-METAS '!J18</f>
        <v>3479</v>
      </c>
      <c r="K18" s="22">
        <f t="shared" si="3"/>
        <v>38.97602509522743</v>
      </c>
      <c r="L18" s="20">
        <f>+'ENERO-ABRIL METAS'!L18+'MAYO-METAS '!L18</f>
        <v>3479</v>
      </c>
      <c r="M18" s="23">
        <f t="shared" si="4"/>
        <v>38.97602509522743</v>
      </c>
      <c r="N18" s="20">
        <f>+'ENERO-ABRIL METAS'!N18+'MAYO-METAS '!N18</f>
        <v>3263</v>
      </c>
      <c r="O18" s="16">
        <f t="shared" si="5"/>
        <v>36.55612816491149</v>
      </c>
      <c r="P18" s="24">
        <v>8934</v>
      </c>
      <c r="Q18" s="20">
        <f>+'ENERO-ABRIL METAS'!Q18+'MAYO-METAS '!Q18</f>
        <v>2922</v>
      </c>
      <c r="R18" s="21">
        <f t="shared" si="6"/>
        <v>32.70651443922095</v>
      </c>
      <c r="S18" s="20">
        <f>+'ENERO-ABRIL METAS'!S18+'MAYO-METAS '!S18</f>
        <v>2935</v>
      </c>
      <c r="T18" s="22">
        <f t="shared" si="10"/>
        <v>32.85202596821133</v>
      </c>
      <c r="U18" s="20">
        <f>+'ENERO-ABRIL METAS'!U18+'MAYO-METAS '!U18</f>
        <v>3097</v>
      </c>
      <c r="V18" s="21">
        <f t="shared" si="7"/>
        <v>34.66532348332214</v>
      </c>
      <c r="W18" s="20">
        <f>+'ENERO-ABRIL METAS'!W18+'MAYO-METAS '!W18</f>
        <v>3051</v>
      </c>
      <c r="X18" s="16">
        <f t="shared" si="9"/>
        <v>34.15043653458697</v>
      </c>
      <c r="Y18" s="24">
        <v>9100</v>
      </c>
      <c r="Z18" s="20">
        <f>+'ENERO-ABRIL METAS'!Z18+'MAYO-METAS '!Z18</f>
        <v>3119</v>
      </c>
      <c r="AA18" s="16">
        <f t="shared" si="8"/>
        <v>34.27472527472528</v>
      </c>
    </row>
    <row r="19" spans="1:27" ht="19.5" customHeight="1">
      <c r="A19" s="17">
        <v>11</v>
      </c>
      <c r="B19" s="18" t="s">
        <v>32</v>
      </c>
      <c r="C19" s="19">
        <v>11333</v>
      </c>
      <c r="D19" s="20">
        <f>+'ENERO-ABRIL METAS'!D19+'MAYO-METAS '!D19</f>
        <v>4640</v>
      </c>
      <c r="E19" s="21">
        <f t="shared" si="0"/>
        <v>40.942380658254656</v>
      </c>
      <c r="F19" s="20">
        <f>+'ENERO-ABRIL METAS'!F19+'MAYO-METAS '!F19</f>
        <v>4602</v>
      </c>
      <c r="G19" s="21">
        <f t="shared" si="1"/>
        <v>40.607076678725846</v>
      </c>
      <c r="H19" s="20">
        <f>+'ENERO-ABRIL METAS'!H19+'MAYO-METAS '!H19</f>
        <v>2644</v>
      </c>
      <c r="I19" s="21">
        <f t="shared" si="2"/>
        <v>23.33009794405718</v>
      </c>
      <c r="J19" s="20">
        <f>+'ENERO-ABRIL METAS'!J19+'MAYO-METAS '!J19</f>
        <v>4607</v>
      </c>
      <c r="K19" s="22">
        <f t="shared" si="3"/>
        <v>40.65119562340069</v>
      </c>
      <c r="L19" s="20">
        <f>+'ENERO-ABRIL METAS'!L19+'MAYO-METAS '!L19</f>
        <v>4602</v>
      </c>
      <c r="M19" s="23">
        <f t="shared" si="4"/>
        <v>40.607076678725846</v>
      </c>
      <c r="N19" s="20">
        <f>+'ENERO-ABRIL METAS'!N19+'MAYO-METAS '!N19</f>
        <v>4521</v>
      </c>
      <c r="O19" s="16">
        <f t="shared" si="5"/>
        <v>39.892349774993384</v>
      </c>
      <c r="P19" s="24">
        <v>11045</v>
      </c>
      <c r="Q19" s="20">
        <f>+'ENERO-ABRIL METAS'!Q19+'MAYO-METAS '!Q19</f>
        <v>3882</v>
      </c>
      <c r="R19" s="21">
        <f t="shared" si="6"/>
        <v>35.14712539610684</v>
      </c>
      <c r="S19" s="20">
        <f>+'ENERO-ABRIL METAS'!S19+'MAYO-METAS '!S19</f>
        <v>3912</v>
      </c>
      <c r="T19" s="22">
        <f t="shared" si="10"/>
        <v>35.41874151199638</v>
      </c>
      <c r="U19" s="20">
        <f>+'ENERO-ABRIL METAS'!U19+'MAYO-METAS '!U19</f>
        <v>4435</v>
      </c>
      <c r="V19" s="21">
        <f t="shared" si="7"/>
        <v>40.153915799004075</v>
      </c>
      <c r="W19" s="20">
        <f>+'ENERO-ABRIL METAS'!W19+'MAYO-METAS '!W19</f>
        <v>4038</v>
      </c>
      <c r="X19" s="16">
        <f t="shared" si="9"/>
        <v>36.559529198732456</v>
      </c>
      <c r="Y19" s="24">
        <v>12800</v>
      </c>
      <c r="Z19" s="20">
        <f>+'ENERO-ABRIL METAS'!Z19+'MAYO-METAS '!Z19</f>
        <v>3833</v>
      </c>
      <c r="AA19" s="16">
        <f t="shared" si="8"/>
        <v>29.9453125</v>
      </c>
    </row>
    <row r="20" spans="1:27" ht="19.5" customHeight="1">
      <c r="A20" s="17">
        <v>12</v>
      </c>
      <c r="B20" s="18" t="s">
        <v>33</v>
      </c>
      <c r="C20" s="19">
        <v>4862</v>
      </c>
      <c r="D20" s="20">
        <f>+'ENERO-ABRIL METAS'!D20+'MAYO-METAS '!D20</f>
        <v>1640</v>
      </c>
      <c r="E20" s="21">
        <f t="shared" si="0"/>
        <v>33.73097490744549</v>
      </c>
      <c r="F20" s="20">
        <f>+'ENERO-ABRIL METAS'!F20+'MAYO-METAS '!F20</f>
        <v>1641</v>
      </c>
      <c r="G20" s="21">
        <f t="shared" si="1"/>
        <v>33.75154257507199</v>
      </c>
      <c r="H20" s="20">
        <f>+'ENERO-ABRIL METAS'!H20+'MAYO-METAS '!H20</f>
        <v>5254</v>
      </c>
      <c r="I20" s="21">
        <f t="shared" si="2"/>
        <v>108.06252570958453</v>
      </c>
      <c r="J20" s="20">
        <f>+'ENERO-ABRIL METAS'!J20+'MAYO-METAS '!J20</f>
        <v>1642</v>
      </c>
      <c r="K20" s="22">
        <f t="shared" si="3"/>
        <v>33.77211024269848</v>
      </c>
      <c r="L20" s="20">
        <f>+'ENERO-ABRIL METAS'!L20+'MAYO-METAS '!L20</f>
        <v>1641</v>
      </c>
      <c r="M20" s="23">
        <f t="shared" si="4"/>
        <v>33.75154257507199</v>
      </c>
      <c r="N20" s="20">
        <f>+'ENERO-ABRIL METAS'!N20+'MAYO-METAS '!N20</f>
        <v>1731</v>
      </c>
      <c r="O20" s="16">
        <f t="shared" si="5"/>
        <v>35.60263266145619</v>
      </c>
      <c r="P20" s="24">
        <v>3751</v>
      </c>
      <c r="Q20" s="20">
        <f>+'ENERO-ABRIL METAS'!Q20+'MAYO-METAS '!Q20</f>
        <v>1271</v>
      </c>
      <c r="R20" s="21">
        <f t="shared" si="6"/>
        <v>33.88429752066116</v>
      </c>
      <c r="S20" s="20">
        <f>+'ENERO-ABRIL METAS'!S20+'MAYO-METAS '!S20</f>
        <v>1276</v>
      </c>
      <c r="T20" s="22">
        <f t="shared" si="10"/>
        <v>34.01759530791789</v>
      </c>
      <c r="U20" s="20">
        <f>+'ENERO-ABRIL METAS'!U20+'MAYO-METAS '!U20</f>
        <v>1420</v>
      </c>
      <c r="V20" s="21">
        <f t="shared" si="7"/>
        <v>37.856571580911755</v>
      </c>
      <c r="W20" s="20">
        <f>+'ENERO-ABRIL METAS'!W20+'MAYO-METAS '!W20</f>
        <v>1330</v>
      </c>
      <c r="X20" s="16">
        <f t="shared" si="9"/>
        <v>35.45721141029059</v>
      </c>
      <c r="Y20" s="24">
        <v>3500</v>
      </c>
      <c r="Z20" s="20">
        <f>+'ENERO-ABRIL METAS'!Z20+'MAYO-METAS '!Z20</f>
        <v>1015</v>
      </c>
      <c r="AA20" s="16">
        <f t="shared" si="8"/>
        <v>29</v>
      </c>
    </row>
    <row r="21" spans="1:27" ht="19.5" customHeight="1">
      <c r="A21" s="17">
        <v>13</v>
      </c>
      <c r="B21" s="18" t="s">
        <v>34</v>
      </c>
      <c r="C21" s="19">
        <v>3542</v>
      </c>
      <c r="D21" s="20">
        <f>+'ENERO-ABRIL METAS'!D21+'MAYO-METAS '!D21</f>
        <v>1148</v>
      </c>
      <c r="E21" s="21">
        <f t="shared" si="0"/>
        <v>32.41106719367589</v>
      </c>
      <c r="F21" s="20">
        <f>+'ENERO-ABRIL METAS'!F21+'MAYO-METAS '!F21</f>
        <v>1148</v>
      </c>
      <c r="G21" s="21">
        <f t="shared" si="1"/>
        <v>32.41106719367589</v>
      </c>
      <c r="H21" s="20">
        <f>+'ENERO-ABRIL METAS'!H21+'MAYO-METAS '!H21</f>
        <v>8221</v>
      </c>
      <c r="I21" s="21">
        <f t="shared" si="2"/>
        <v>232.1005081874647</v>
      </c>
      <c r="J21" s="20">
        <f>+'ENERO-ABRIL METAS'!J21+'MAYO-METAS '!J21</f>
        <v>1148</v>
      </c>
      <c r="K21" s="22">
        <f t="shared" si="3"/>
        <v>32.41106719367589</v>
      </c>
      <c r="L21" s="20">
        <f>+'ENERO-ABRIL METAS'!L21+'MAYO-METAS '!L21</f>
        <v>1148</v>
      </c>
      <c r="M21" s="23">
        <f t="shared" si="4"/>
        <v>32.41106719367589</v>
      </c>
      <c r="N21" s="20">
        <f>+'ENERO-ABRIL METAS'!N21+'MAYO-METAS '!N21</f>
        <v>1284</v>
      </c>
      <c r="O21" s="16">
        <f t="shared" si="5"/>
        <v>36.250705815923205</v>
      </c>
      <c r="P21" s="24">
        <v>2736</v>
      </c>
      <c r="Q21" s="20">
        <f>+'ENERO-ABRIL METAS'!Q21+'MAYO-METAS '!Q21</f>
        <v>895</v>
      </c>
      <c r="R21" s="21">
        <f t="shared" si="6"/>
        <v>32.711988304093566</v>
      </c>
      <c r="S21" s="20">
        <f>+'ENERO-ABRIL METAS'!S21+'MAYO-METAS '!S21</f>
        <v>900</v>
      </c>
      <c r="T21" s="22">
        <f t="shared" si="10"/>
        <v>32.89473684210526</v>
      </c>
      <c r="U21" s="20">
        <f>+'ENERO-ABRIL METAS'!U21+'MAYO-METAS '!U21</f>
        <v>945</v>
      </c>
      <c r="V21" s="21">
        <f t="shared" si="7"/>
        <v>34.53947368421053</v>
      </c>
      <c r="W21" s="20">
        <f>+'ENERO-ABRIL METAS'!W21+'MAYO-METAS '!W21</f>
        <v>941</v>
      </c>
      <c r="X21" s="16">
        <f t="shared" si="9"/>
        <v>34.39327485380117</v>
      </c>
      <c r="Y21" s="24">
        <v>3048</v>
      </c>
      <c r="Z21" s="20">
        <f>+'ENERO-ABRIL METAS'!Z21+'MAYO-METAS '!Z21</f>
        <v>904</v>
      </c>
      <c r="AA21" s="16">
        <f t="shared" si="8"/>
        <v>29.658792650918635</v>
      </c>
    </row>
    <row r="22" spans="1:27" ht="19.5" customHeight="1">
      <c r="A22" s="17">
        <v>14</v>
      </c>
      <c r="B22" s="18" t="s">
        <v>35</v>
      </c>
      <c r="C22" s="19">
        <v>1189</v>
      </c>
      <c r="D22" s="20">
        <f>+'ENERO-ABRIL METAS'!D22+'MAYO-METAS '!D22</f>
        <v>424</v>
      </c>
      <c r="E22" s="21">
        <f t="shared" si="0"/>
        <v>35.66021867115223</v>
      </c>
      <c r="F22" s="20">
        <f>+'ENERO-ABRIL METAS'!F22+'MAYO-METAS '!F22</f>
        <v>424</v>
      </c>
      <c r="G22" s="21">
        <f t="shared" si="1"/>
        <v>35.66021867115223</v>
      </c>
      <c r="H22" s="20">
        <f>+'ENERO-ABRIL METAS'!H22+'MAYO-METAS '!H22</f>
        <v>2880</v>
      </c>
      <c r="I22" s="21">
        <f t="shared" si="2"/>
        <v>242.22035323801515</v>
      </c>
      <c r="J22" s="20">
        <f>+'ENERO-ABRIL METAS'!J22+'MAYO-METAS '!J22</f>
        <v>335</v>
      </c>
      <c r="K22" s="22">
        <f t="shared" si="3"/>
        <v>28.17493692178301</v>
      </c>
      <c r="L22" s="20">
        <f>+'ENERO-ABRIL METAS'!L22+'MAYO-METAS '!L22</f>
        <v>424</v>
      </c>
      <c r="M22" s="23">
        <f t="shared" si="4"/>
        <v>35.66021867115223</v>
      </c>
      <c r="N22" s="20">
        <f>+'ENERO-ABRIL METAS'!N22+'MAYO-METAS '!N22</f>
        <v>431</v>
      </c>
      <c r="O22" s="16">
        <f t="shared" si="5"/>
        <v>36.248948696383515</v>
      </c>
      <c r="P22" s="24">
        <v>1086</v>
      </c>
      <c r="Q22" s="20">
        <f>+'ENERO-ABRIL METAS'!Q22+'MAYO-METAS '!Q22</f>
        <v>369</v>
      </c>
      <c r="R22" s="21">
        <f t="shared" si="6"/>
        <v>33.97790055248619</v>
      </c>
      <c r="S22" s="20">
        <f>+'ENERO-ABRIL METAS'!S22+'MAYO-METAS '!S22</f>
        <v>368</v>
      </c>
      <c r="T22" s="22">
        <f t="shared" si="10"/>
        <v>33.88581952117864</v>
      </c>
      <c r="U22" s="20">
        <f>+'ENERO-ABRIL METAS'!U22+'MAYO-METAS '!U22</f>
        <v>381</v>
      </c>
      <c r="V22" s="21">
        <f t="shared" si="7"/>
        <v>35.0828729281768</v>
      </c>
      <c r="W22" s="20">
        <f>+'ENERO-ABRIL METAS'!W22+'MAYO-METAS '!W22</f>
        <v>394</v>
      </c>
      <c r="X22" s="16">
        <f t="shared" si="9"/>
        <v>36.279926335174956</v>
      </c>
      <c r="Y22" s="24">
        <v>1169</v>
      </c>
      <c r="Z22" s="20">
        <f>+'ENERO-ABRIL METAS'!Z22+'MAYO-METAS '!Z22</f>
        <v>280</v>
      </c>
      <c r="AA22" s="16">
        <f t="shared" si="8"/>
        <v>23.952095808383234</v>
      </c>
    </row>
    <row r="23" spans="1:27" ht="19.5" customHeight="1">
      <c r="A23" s="17">
        <v>15</v>
      </c>
      <c r="B23" s="18" t="s">
        <v>36</v>
      </c>
      <c r="C23" s="19">
        <v>3100</v>
      </c>
      <c r="D23" s="20">
        <f>+'ENERO-ABRIL METAS'!D23+'MAYO-METAS '!D23</f>
        <v>1812</v>
      </c>
      <c r="E23" s="21">
        <f t="shared" si="0"/>
        <v>58.45161290322581</v>
      </c>
      <c r="F23" s="20">
        <f>+'ENERO-ABRIL METAS'!F23+'MAYO-METAS '!F23</f>
        <v>1811</v>
      </c>
      <c r="G23" s="21">
        <f t="shared" si="1"/>
        <v>58.41935483870968</v>
      </c>
      <c r="H23" s="20">
        <f>+'ENERO-ABRIL METAS'!H23+'MAYO-METAS '!H23</f>
        <v>21</v>
      </c>
      <c r="I23" s="21">
        <f t="shared" si="2"/>
        <v>0.6774193548387096</v>
      </c>
      <c r="J23" s="20">
        <f>+'ENERO-ABRIL METAS'!J23+'MAYO-METAS '!J23</f>
        <v>1812</v>
      </c>
      <c r="K23" s="22">
        <f t="shared" si="3"/>
        <v>58.45161290322581</v>
      </c>
      <c r="L23" s="20">
        <f>+'ENERO-ABRIL METAS'!L23+'MAYO-METAS '!L23</f>
        <v>1811</v>
      </c>
      <c r="M23" s="23">
        <f t="shared" si="4"/>
        <v>58.41935483870968</v>
      </c>
      <c r="N23" s="20">
        <f>+'ENERO-ABRIL METAS'!N23+'MAYO-METAS '!N23</f>
        <v>1657</v>
      </c>
      <c r="O23" s="16">
        <f t="shared" si="5"/>
        <v>53.45161290322581</v>
      </c>
      <c r="P23" s="24">
        <v>3100</v>
      </c>
      <c r="Q23" s="20">
        <f>+'ENERO-ABRIL METAS'!Q23+'MAYO-METAS '!Q23</f>
        <v>1274</v>
      </c>
      <c r="R23" s="21">
        <f t="shared" si="6"/>
        <v>41.096774193548384</v>
      </c>
      <c r="S23" s="20">
        <f>+'ENERO-ABRIL METAS'!S23+'MAYO-METAS '!S23</f>
        <v>1295</v>
      </c>
      <c r="T23" s="22">
        <f t="shared" si="10"/>
        <v>41.774193548387096</v>
      </c>
      <c r="U23" s="20">
        <f>+'ENERO-ABRIL METAS'!U23+'MAYO-METAS '!U23</f>
        <v>1336</v>
      </c>
      <c r="V23" s="21">
        <f t="shared" si="7"/>
        <v>43.096774193548384</v>
      </c>
      <c r="W23" s="20">
        <f>+'ENERO-ABRIL METAS'!W23+'MAYO-METAS '!W23</f>
        <v>1326</v>
      </c>
      <c r="X23" s="16">
        <f t="shared" si="9"/>
        <v>42.774193548387096</v>
      </c>
      <c r="Y23" s="24">
        <v>2800</v>
      </c>
      <c r="Z23" s="20">
        <f>+'ENERO-ABRIL METAS'!Z23+'MAYO-METAS '!Z23</f>
        <v>1451</v>
      </c>
      <c r="AA23" s="16">
        <f t="shared" si="8"/>
        <v>51.82142857142857</v>
      </c>
    </row>
    <row r="24" spans="1:27" ht="19.5" customHeight="1">
      <c r="A24" s="17">
        <v>16</v>
      </c>
      <c r="B24" s="18" t="s">
        <v>37</v>
      </c>
      <c r="C24" s="19">
        <v>5711</v>
      </c>
      <c r="D24" s="20">
        <f>+'ENERO-ABRIL METAS'!D24+'MAYO-METAS '!D24</f>
        <v>2568</v>
      </c>
      <c r="E24" s="21">
        <f t="shared" si="0"/>
        <v>44.96585536683593</v>
      </c>
      <c r="F24" s="20">
        <f>+'ENERO-ABRIL METAS'!F24+'MAYO-METAS '!F24</f>
        <v>2573</v>
      </c>
      <c r="G24" s="21">
        <f t="shared" si="1"/>
        <v>45.05340570828226</v>
      </c>
      <c r="H24" s="20">
        <f>+'ENERO-ABRIL METAS'!H24+'MAYO-METAS '!H24</f>
        <v>1963</v>
      </c>
      <c r="I24" s="21">
        <f t="shared" si="2"/>
        <v>34.3722640518298</v>
      </c>
      <c r="J24" s="20">
        <f>+'ENERO-ABRIL METAS'!J24+'MAYO-METAS '!J24</f>
        <v>2574</v>
      </c>
      <c r="K24" s="22">
        <f t="shared" si="3"/>
        <v>45.07091577657153</v>
      </c>
      <c r="L24" s="20">
        <f>+'ENERO-ABRIL METAS'!L24+'MAYO-METAS '!L24</f>
        <v>2573</v>
      </c>
      <c r="M24" s="23">
        <f t="shared" si="4"/>
        <v>45.05340570828226</v>
      </c>
      <c r="N24" s="20">
        <f>+'ENERO-ABRIL METAS'!N24+'MAYO-METAS '!N24</f>
        <v>2486</v>
      </c>
      <c r="O24" s="16">
        <f t="shared" si="5"/>
        <v>43.53002976711609</v>
      </c>
      <c r="P24" s="24">
        <v>5528</v>
      </c>
      <c r="Q24" s="20">
        <f>+'ENERO-ABRIL METAS'!Q24+'MAYO-METAS '!Q24</f>
        <v>2025</v>
      </c>
      <c r="R24" s="21">
        <f t="shared" si="6"/>
        <v>36.631693198263385</v>
      </c>
      <c r="S24" s="20">
        <f>+'ENERO-ABRIL METAS'!S24+'MAYO-METAS '!S24</f>
        <v>2043</v>
      </c>
      <c r="T24" s="22">
        <f t="shared" si="10"/>
        <v>36.957308248914615</v>
      </c>
      <c r="U24" s="20">
        <f>+'ENERO-ABRIL METAS'!U24+'MAYO-METAS '!U24</f>
        <v>2078</v>
      </c>
      <c r="V24" s="21">
        <f t="shared" si="7"/>
        <v>37.5904486251809</v>
      </c>
      <c r="W24" s="20">
        <f>+'ENERO-ABRIL METAS'!W24+'MAYO-METAS '!W24</f>
        <v>2135</v>
      </c>
      <c r="X24" s="16">
        <f t="shared" si="9"/>
        <v>38.621562952243124</v>
      </c>
      <c r="Y24" s="24">
        <v>5400</v>
      </c>
      <c r="Z24" s="20">
        <f>+'ENERO-ABRIL METAS'!Z24+'MAYO-METAS '!Z24</f>
        <v>1880</v>
      </c>
      <c r="AA24" s="16">
        <f t="shared" si="8"/>
        <v>34.81481481481482</v>
      </c>
    </row>
    <row r="25" spans="1:27" ht="19.5" customHeight="1">
      <c r="A25" s="17">
        <v>17</v>
      </c>
      <c r="B25" s="18" t="s">
        <v>38</v>
      </c>
      <c r="C25" s="19">
        <v>149</v>
      </c>
      <c r="D25" s="20">
        <f>+'ENERO-ABRIL METAS'!D25+'MAYO-METAS '!D25</f>
        <v>54</v>
      </c>
      <c r="E25" s="21">
        <f t="shared" si="0"/>
        <v>36.241610738255034</v>
      </c>
      <c r="F25" s="20">
        <f>+'ENERO-ABRIL METAS'!F25+'MAYO-METAS '!F25</f>
        <v>54</v>
      </c>
      <c r="G25" s="21">
        <f t="shared" si="1"/>
        <v>36.241610738255034</v>
      </c>
      <c r="H25" s="20">
        <f>+'ENERO-ABRIL METAS'!H25+'MAYO-METAS '!H25</f>
        <v>2</v>
      </c>
      <c r="I25" s="21">
        <f t="shared" si="2"/>
        <v>1.342281879194631</v>
      </c>
      <c r="J25" s="20">
        <f>+'ENERO-ABRIL METAS'!J25+'MAYO-METAS '!J25</f>
        <v>54</v>
      </c>
      <c r="K25" s="22">
        <f t="shared" si="3"/>
        <v>36.241610738255034</v>
      </c>
      <c r="L25" s="20">
        <f>+'ENERO-ABRIL METAS'!L25+'MAYO-METAS '!L25</f>
        <v>54</v>
      </c>
      <c r="M25" s="23">
        <f t="shared" si="4"/>
        <v>36.241610738255034</v>
      </c>
      <c r="N25" s="20">
        <f>+'ENERO-ABRIL METAS'!N25+'MAYO-METAS '!N25</f>
        <v>35</v>
      </c>
      <c r="O25" s="16">
        <f t="shared" si="5"/>
        <v>23.48993288590604</v>
      </c>
      <c r="P25" s="24">
        <v>172</v>
      </c>
      <c r="Q25" s="20">
        <f>+'ENERO-ABRIL METAS'!Q25+'MAYO-METAS '!Q25</f>
        <v>52</v>
      </c>
      <c r="R25" s="21">
        <f t="shared" si="6"/>
        <v>30.232558139534884</v>
      </c>
      <c r="S25" s="20">
        <f>+'ENERO-ABRIL METAS'!S25+'MAYO-METAS '!S25</f>
        <v>52</v>
      </c>
      <c r="T25" s="22">
        <f t="shared" si="10"/>
        <v>30.232558139534884</v>
      </c>
      <c r="U25" s="20">
        <f>+'ENERO-ABRIL METAS'!U25+'MAYO-METAS '!U25</f>
        <v>54</v>
      </c>
      <c r="V25" s="21">
        <f t="shared" si="7"/>
        <v>31.3953488372093</v>
      </c>
      <c r="W25" s="20">
        <f>+'ENERO-ABRIL METAS'!W25+'MAYO-METAS '!W25</f>
        <v>51</v>
      </c>
      <c r="X25" s="16">
        <f t="shared" si="9"/>
        <v>29.651162790697676</v>
      </c>
      <c r="Y25" s="24">
        <v>300</v>
      </c>
      <c r="Z25" s="20">
        <f>+'ENERO-ABRIL METAS'!Z25+'MAYO-METAS '!Z25</f>
        <v>77</v>
      </c>
      <c r="AA25" s="16">
        <f t="shared" si="8"/>
        <v>25.666666666666668</v>
      </c>
    </row>
    <row r="26" spans="1:27" ht="19.5" customHeight="1">
      <c r="A26" s="17">
        <v>18</v>
      </c>
      <c r="B26" s="18" t="s">
        <v>39</v>
      </c>
      <c r="C26" s="19">
        <v>7475</v>
      </c>
      <c r="D26" s="20">
        <f>+'ENERO-ABRIL METAS'!D26+'MAYO-METAS '!D26</f>
        <v>3112</v>
      </c>
      <c r="E26" s="21">
        <f t="shared" si="0"/>
        <v>41.63210702341137</v>
      </c>
      <c r="F26" s="20">
        <f>+'ENERO-ABRIL METAS'!F26+'MAYO-METAS '!F26</f>
        <v>3121</v>
      </c>
      <c r="G26" s="21">
        <f t="shared" si="1"/>
        <v>41.752508361204015</v>
      </c>
      <c r="H26" s="20">
        <f>+'ENERO-ABRIL METAS'!H26+'MAYO-METAS '!H26</f>
        <v>1740</v>
      </c>
      <c r="I26" s="21">
        <f t="shared" si="2"/>
        <v>23.277591973244146</v>
      </c>
      <c r="J26" s="20">
        <f>+'ENERO-ABRIL METAS'!J26+'MAYO-METAS '!J26</f>
        <v>3122</v>
      </c>
      <c r="K26" s="22">
        <f t="shared" si="3"/>
        <v>41.76588628762542</v>
      </c>
      <c r="L26" s="20">
        <f>+'ENERO-ABRIL METAS'!L26+'MAYO-METAS '!L26</f>
        <v>3121</v>
      </c>
      <c r="M26" s="23">
        <f t="shared" si="4"/>
        <v>41.752508361204015</v>
      </c>
      <c r="N26" s="20">
        <f>+'ENERO-ABRIL METAS'!N26+'MAYO-METAS '!N26</f>
        <v>3118</v>
      </c>
      <c r="O26" s="16">
        <f t="shared" si="5"/>
        <v>41.7123745819398</v>
      </c>
      <c r="P26" s="24">
        <v>7298</v>
      </c>
      <c r="Q26" s="20">
        <f>+'ENERO-ABRIL METAS'!Q26+'MAYO-METAS '!Q26</f>
        <v>2429</v>
      </c>
      <c r="R26" s="21">
        <f t="shared" si="6"/>
        <v>33.28309125787887</v>
      </c>
      <c r="S26" s="20">
        <f>+'ENERO-ABRIL METAS'!S26+'MAYO-METAS '!S26</f>
        <v>2433</v>
      </c>
      <c r="T26" s="22">
        <f t="shared" si="10"/>
        <v>33.33790079473828</v>
      </c>
      <c r="U26" s="20">
        <f>+'ENERO-ABRIL METAS'!U26+'MAYO-METAS '!U26</f>
        <v>2657</v>
      </c>
      <c r="V26" s="21">
        <f t="shared" si="7"/>
        <v>36.40723485886544</v>
      </c>
      <c r="W26" s="20">
        <f>+'ENERO-ABRIL METAS'!W26+'MAYO-METAS '!W26</f>
        <v>2504</v>
      </c>
      <c r="X26" s="16">
        <f t="shared" si="9"/>
        <v>34.31077007399288</v>
      </c>
      <c r="Y26" s="24">
        <v>7500</v>
      </c>
      <c r="Z26" s="20">
        <f>+'ENERO-ABRIL METAS'!Z26+'MAYO-METAS '!Z26</f>
        <v>2442</v>
      </c>
      <c r="AA26" s="16">
        <f t="shared" si="8"/>
        <v>32.56</v>
      </c>
    </row>
    <row r="27" spans="1:27" ht="19.5" customHeight="1">
      <c r="A27" s="17">
        <v>19</v>
      </c>
      <c r="B27" s="18" t="s">
        <v>40</v>
      </c>
      <c r="C27" s="19">
        <v>11352</v>
      </c>
      <c r="D27" s="20">
        <f>+'ENERO-ABRIL METAS'!D27+'MAYO-METAS '!D27</f>
        <v>5048</v>
      </c>
      <c r="E27" s="21">
        <f t="shared" si="0"/>
        <v>44.46793516560958</v>
      </c>
      <c r="F27" s="20">
        <f>+'ENERO-ABRIL METAS'!F27+'MAYO-METAS '!F27</f>
        <v>5042</v>
      </c>
      <c r="G27" s="21">
        <f t="shared" si="1"/>
        <v>44.41508104298802</v>
      </c>
      <c r="H27" s="20">
        <f>+'ENERO-ABRIL METAS'!H27+'MAYO-METAS '!H27</f>
        <v>2889</v>
      </c>
      <c r="I27" s="21">
        <f t="shared" si="2"/>
        <v>25.4492600422833</v>
      </c>
      <c r="J27" s="20">
        <f>+'ENERO-ABRIL METAS'!J27+'MAYO-METAS '!J27</f>
        <v>5048</v>
      </c>
      <c r="K27" s="22">
        <f t="shared" si="3"/>
        <v>44.46793516560958</v>
      </c>
      <c r="L27" s="20">
        <f>+'ENERO-ABRIL METAS'!L27+'MAYO-METAS '!L27</f>
        <v>5042</v>
      </c>
      <c r="M27" s="23">
        <f t="shared" si="4"/>
        <v>44.41508104298802</v>
      </c>
      <c r="N27" s="20">
        <f>+'ENERO-ABRIL METAS'!N27+'MAYO-METAS '!N27</f>
        <v>4714</v>
      </c>
      <c r="O27" s="16">
        <f t="shared" si="5"/>
        <v>41.52572233967583</v>
      </c>
      <c r="P27" s="24">
        <v>12001</v>
      </c>
      <c r="Q27" s="20">
        <f>+'ENERO-ABRIL METAS'!Q27+'MAYO-METAS '!Q27</f>
        <v>4156</v>
      </c>
      <c r="R27" s="21">
        <f t="shared" si="6"/>
        <v>34.63044746271144</v>
      </c>
      <c r="S27" s="20">
        <f>+'ENERO-ABRIL METAS'!S27+'MAYO-METAS '!S27</f>
        <v>4181</v>
      </c>
      <c r="T27" s="22">
        <f t="shared" si="10"/>
        <v>34.838763436380304</v>
      </c>
      <c r="U27" s="20">
        <f>+'ENERO-ABRIL METAS'!U27+'MAYO-METAS '!U27</f>
        <v>4617</v>
      </c>
      <c r="V27" s="21">
        <f t="shared" si="7"/>
        <v>38.47179401716524</v>
      </c>
      <c r="W27" s="20">
        <f>+'ENERO-ABRIL METAS'!W27+'MAYO-METAS '!W27</f>
        <v>4283</v>
      </c>
      <c r="X27" s="16">
        <f t="shared" si="9"/>
        <v>35.68869260894925</v>
      </c>
      <c r="Y27" s="24">
        <v>12500</v>
      </c>
      <c r="Z27" s="20">
        <f>+'ENERO-ABRIL METAS'!Z27+'MAYO-METAS '!Z27</f>
        <v>4194</v>
      </c>
      <c r="AA27" s="16">
        <f t="shared" si="8"/>
        <v>33.552</v>
      </c>
    </row>
    <row r="28" spans="1:27" ht="19.5" customHeight="1">
      <c r="A28" s="17">
        <v>20</v>
      </c>
      <c r="B28" s="18" t="s">
        <v>41</v>
      </c>
      <c r="C28" s="19">
        <v>57</v>
      </c>
      <c r="D28" s="25">
        <f>+'ENERO-ABRIL METAS'!D28+'MAYO-METAS '!D28</f>
        <v>11</v>
      </c>
      <c r="E28" s="21">
        <f t="shared" si="0"/>
        <v>19.29824561403509</v>
      </c>
      <c r="F28" s="25">
        <f>+'ENERO-ABRIL METAS'!F28+'MAYO-METAS '!F28</f>
        <v>11</v>
      </c>
      <c r="G28" s="21">
        <f t="shared" si="1"/>
        <v>19.29824561403509</v>
      </c>
      <c r="H28" s="25">
        <f>+'ENERO-ABRIL METAS'!H28+'MAYO-METAS '!H28</f>
        <v>0</v>
      </c>
      <c r="I28" s="21">
        <f t="shared" si="2"/>
        <v>0</v>
      </c>
      <c r="J28" s="25">
        <f>+'ENERO-ABRIL METAS'!J28+'MAYO-METAS '!J28</f>
        <v>11</v>
      </c>
      <c r="K28" s="22">
        <f t="shared" si="3"/>
        <v>19.29824561403509</v>
      </c>
      <c r="L28" s="25">
        <f>+'ENERO-ABRIL METAS'!L28+'MAYO-METAS '!L28</f>
        <v>11</v>
      </c>
      <c r="M28" s="23">
        <f t="shared" si="4"/>
        <v>19.29824561403509</v>
      </c>
      <c r="N28" s="25">
        <f>+'ENERO-ABRIL METAS'!N28+'MAYO-METAS '!N28</f>
        <v>16</v>
      </c>
      <c r="O28" s="16">
        <f t="shared" si="5"/>
        <v>28.07017543859649</v>
      </c>
      <c r="P28" s="24">
        <v>65</v>
      </c>
      <c r="Q28" s="25">
        <f>+'ENERO-ABRIL METAS'!Q28+'MAYO-METAS '!Q28</f>
        <v>19</v>
      </c>
      <c r="R28" s="21">
        <f t="shared" si="6"/>
        <v>29.23076923076923</v>
      </c>
      <c r="S28" s="25">
        <f>+'ENERO-ABRIL METAS'!S28+'MAYO-METAS '!S28</f>
        <v>17</v>
      </c>
      <c r="T28" s="22">
        <f t="shared" si="10"/>
        <v>26.153846153846153</v>
      </c>
      <c r="U28" s="25">
        <f>+'ENERO-ABRIL METAS'!U28+'MAYO-METAS '!U28</f>
        <v>20</v>
      </c>
      <c r="V28" s="21">
        <f t="shared" si="7"/>
        <v>30.76923076923077</v>
      </c>
      <c r="W28" s="25">
        <f>+'ENERO-ABRIL METAS'!W28+'MAYO-METAS '!W28</f>
        <v>20</v>
      </c>
      <c r="X28" s="26">
        <f t="shared" si="9"/>
        <v>30.76923076923077</v>
      </c>
      <c r="Y28" s="24">
        <v>100</v>
      </c>
      <c r="Z28" s="25">
        <f>+'ENERO-ABRIL METAS'!Z28+'MAYO-METAS '!Z28</f>
        <v>8</v>
      </c>
      <c r="AA28" s="16">
        <f t="shared" si="8"/>
        <v>8</v>
      </c>
    </row>
    <row r="29" spans="1:27" s="29" customFormat="1" ht="19.5" customHeight="1">
      <c r="A29" s="75"/>
      <c r="B29" s="76" t="s">
        <v>42</v>
      </c>
      <c r="C29" s="77">
        <f>SUM(C9:C28)</f>
        <v>121477</v>
      </c>
      <c r="D29" s="78">
        <f>SUM(D9:D28)</f>
        <v>52630</v>
      </c>
      <c r="E29" s="79">
        <f t="shared" si="0"/>
        <v>43.32507388229871</v>
      </c>
      <c r="F29" s="80">
        <f>SUM(F9:F28)</f>
        <v>52602</v>
      </c>
      <c r="G29" s="79">
        <f t="shared" si="1"/>
        <v>43.3020242515044</v>
      </c>
      <c r="H29" s="80">
        <f>SUM(H9:H28)</f>
        <v>46772</v>
      </c>
      <c r="I29" s="79">
        <f t="shared" si="2"/>
        <v>38.50276183968982</v>
      </c>
      <c r="J29" s="80">
        <f>SUM(J9:J28)</f>
        <v>52482</v>
      </c>
      <c r="K29" s="79">
        <f t="shared" si="3"/>
        <v>43.2032401195288</v>
      </c>
      <c r="L29" s="80">
        <f>SUM(L9:L28)</f>
        <v>52602</v>
      </c>
      <c r="M29" s="79">
        <f t="shared" si="4"/>
        <v>43.3020242515044</v>
      </c>
      <c r="N29" s="80">
        <f>SUM(N9:N28)</f>
        <v>51164</v>
      </c>
      <c r="O29" s="79">
        <f t="shared" si="5"/>
        <v>42.11826106999679</v>
      </c>
      <c r="P29" s="81">
        <f>SUM(P9:P28)</f>
        <v>120626</v>
      </c>
      <c r="Q29" s="78">
        <f>SUM(Q9:Q28)</f>
        <v>43193</v>
      </c>
      <c r="R29" s="79">
        <f t="shared" si="6"/>
        <v>35.80737154510636</v>
      </c>
      <c r="S29" s="78">
        <f>SUM(S9:S28)</f>
        <v>43177</v>
      </c>
      <c r="T29" s="79">
        <f>+S29*100/P29</f>
        <v>35.79410740636347</v>
      </c>
      <c r="U29" s="78">
        <f>SUM(U9:U28)</f>
        <v>46096</v>
      </c>
      <c r="V29" s="79">
        <f t="shared" si="7"/>
        <v>38.213983718269695</v>
      </c>
      <c r="W29" s="77">
        <f>SUM(W9:W28)</f>
        <v>44778</v>
      </c>
      <c r="X29" s="82">
        <f>+W29*100/P29</f>
        <v>37.12135028932403</v>
      </c>
      <c r="Y29" s="81">
        <f>SUM(Y9:Y28)</f>
        <v>118833</v>
      </c>
      <c r="Z29" s="78">
        <f>SUM(Z9:Z28)</f>
        <v>42077</v>
      </c>
      <c r="AA29" s="79">
        <f t="shared" si="8"/>
        <v>35.40851446988631</v>
      </c>
    </row>
    <row r="30" ht="16.5" customHeight="1">
      <c r="A30" s="30" t="s">
        <v>43</v>
      </c>
    </row>
    <row r="31" ht="16.5" customHeight="1">
      <c r="A31" s="30" t="s">
        <v>44</v>
      </c>
    </row>
    <row r="32" spans="1:26" s="42" customFormat="1" ht="16.5" customHeight="1" hidden="1">
      <c r="A32" s="31"/>
      <c r="D32" s="43">
        <f>+'[1] POS TRAZADORES POR IPS'!$R$274+'[1] POS TRAZADORES POR IPS'!$AW$274+'[1] NO POS POR IPS'!$F$274+'[1] NO POS POR IPS'!$K$274</f>
        <v>8864</v>
      </c>
      <c r="F32" s="44">
        <f>+'[1] POS TRAZADORES POR IPS'!$BV$274+'[1] NO POS POR IPS'!$F$274+'[1] NO POS POR IPS'!$K$274</f>
        <v>8863</v>
      </c>
      <c r="H32" s="44">
        <f>+'[1] POS TRAZADORES POR IPS'!$K$274</f>
        <v>9409</v>
      </c>
      <c r="J32" s="44">
        <f>+'[1] POS TRAZADORES POR IPS'!$BV$274+'[1] POS  OTRAS POR IPS'!$AA$274+'[1] NO POS POR IPS'!$K$274</f>
        <v>8847</v>
      </c>
      <c r="L32" s="44">
        <f>+'[1] POS TRAZADORES POR IPS'!$BV$274+'[1] NO POS POR IPS'!$F$274+'[1] NO POS POR IPS'!$K$274</f>
        <v>8863</v>
      </c>
      <c r="N32" s="44">
        <f>+'[1] POS TRAZADORES POR IPS'!$CB$274+'[1] POS TRAZADORES POR IPS'!$CD$274+'[1] POS TRAZADORES POR IPS'!$CG$274+'[1] POS TRAZADORES POR IPS'!$CJ$274+'[1] POS TRAZADORES POR IPS'!$CM$274+'[1] NO POS POR IPS'!$GO$274+'[1] NO POS POR IPS'!$GR$274+'[1] NO POS POR IPS'!$GU$274+'[1] NO POS POR IPS'!$GX$274</f>
        <v>9717</v>
      </c>
      <c r="Q32" s="44">
        <f>+'[1] POS TRAZADORES POR IPS'!$CX$274+'[1] NO POS POR IPS'!$DA$274</f>
        <v>9936</v>
      </c>
      <c r="S32" s="44">
        <f>+'[1] POS TRAZADORES POR IPS'!$CT$274+'[1] NO POS POR IPS'!$GE$274</f>
        <v>10117</v>
      </c>
      <c r="U32" s="44">
        <f>+'[1] POS TRAZADORES POR IPS'!$DO$274+'[1] NO POS POR IPS'!$DR$274</f>
        <v>11266</v>
      </c>
      <c r="W32" s="44">
        <f>+'[1] POS TRAZADORES POR IPS'!$EG$274+'[1] NO POS POR IPS'!$CH$274</f>
        <v>10349</v>
      </c>
      <c r="Z32" s="44">
        <f>+'[1] POS TRAZADORES POR IPS'!$DB$274+'[1] NO POS POR IPS'!$DE$274</f>
        <v>11259</v>
      </c>
    </row>
    <row r="33" spans="1:26" s="64" customFormat="1" ht="16.5" customHeight="1" hidden="1">
      <c r="A33" s="63"/>
      <c r="D33" s="64">
        <f>+'[2] POS TRAZADORES POR IPS'!$R$274+'[2] POS TRAZADORES POR IPS'!$AW$274+'[2] NO POS POR IPS'!$F$274+'[2] NO POS POR IPS'!$K$274</f>
        <v>9501</v>
      </c>
      <c r="F33" s="64">
        <f>+'[2] POS TRAZADORES POR IPS'!$BV$274+'[2] NO POS POR IPS'!$F$274+'[2] NO POS POR IPS'!$K$274</f>
        <v>9463</v>
      </c>
      <c r="H33" s="64">
        <f>+'[2] POS TRAZADORES POR IPS'!$K$274</f>
        <v>9660</v>
      </c>
      <c r="J33" s="64">
        <f>+'[2] POS TRAZADORES POR IPS'!$BV$274+'[2] POS  OTRAS POR IPS'!$AA$274+'[2] NO POS POR IPS'!$K$274+'[2] NO POS POR IPS'!$CQ$274</f>
        <v>9452</v>
      </c>
      <c r="L33" s="64">
        <f>+'[2] POS TRAZADORES POR IPS'!$BV$274+'[2] NO POS POR IPS'!$F$274+'[2] NO POS POR IPS'!$K$274</f>
        <v>9463</v>
      </c>
      <c r="N33" s="64">
        <f>+'[2] POS TRAZADORES POR IPS'!$CA$274+'[2] POS TRAZADORES POR IPS'!$CC$274+'[2] POS TRAZADORES POR IPS'!$CE$274+'[2] POS TRAZADORES POR IPS'!$CH$274+'[2] POS TRAZADORES POR IPS'!$CK$274+'[2] POS TRAZADORES POR IPS'!$CN$274+'[2] NO POS POR IPS'!$GP$274+'[2] NO POS POR IPS'!$GS$274+'[2] NO POS POR IPS'!$GV$274+'[2] NO POS POR IPS'!$GY$274</f>
        <v>10595</v>
      </c>
      <c r="Q33" s="64">
        <f>+'[2] POS TRAZADORES POR IPS'!$CY$274+'[2] NO POS POR IPS'!$DA$274</f>
        <v>9717</v>
      </c>
      <c r="S33" s="64">
        <f>+'[2] POS TRAZADORES POR IPS'!$CU$274+'[2] NO POS POR IPS'!$GE$274</f>
        <v>9748</v>
      </c>
      <c r="U33" s="64">
        <f>+'[2] NO POS POR IPS'!$DR$274+'[2] POS TRAZADORES POR IPS'!$DP$274</f>
        <v>11022</v>
      </c>
      <c r="W33" s="64">
        <f>+'[2] POS TRAZADORES POR IPS'!$EH$274+'[2] NO POS POR IPS'!$CH$274</f>
        <v>10067</v>
      </c>
      <c r="Z33" s="64">
        <f>+'[2] POS TRAZADORES POR IPS'!$DC$274+'[2] NO POS POR IPS'!$DE$274</f>
        <v>11732</v>
      </c>
    </row>
    <row r="34" spans="1:26" ht="16.5" customHeight="1">
      <c r="A34" s="31" t="s">
        <v>102</v>
      </c>
      <c r="Z34" s="45"/>
    </row>
  </sheetData>
  <sheetProtection/>
  <mergeCells count="18">
    <mergeCell ref="Z7:AA7"/>
    <mergeCell ref="Z6:AA6"/>
    <mergeCell ref="D7:E7"/>
    <mergeCell ref="F7:G7"/>
    <mergeCell ref="H7:I7"/>
    <mergeCell ref="J7:K7"/>
    <mergeCell ref="L7:M7"/>
    <mergeCell ref="N7:O7"/>
    <mergeCell ref="Q7:R7"/>
    <mergeCell ref="S7:T7"/>
    <mergeCell ref="Y6:Y8"/>
    <mergeCell ref="W7:X7"/>
    <mergeCell ref="U7:V7"/>
    <mergeCell ref="A6:B8"/>
    <mergeCell ref="C6:C8"/>
    <mergeCell ref="D6:O6"/>
    <mergeCell ref="P6:P8"/>
    <mergeCell ref="Q6:X6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scale="6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G24"/>
  <sheetViews>
    <sheetView showGridLines="0" zoomScalePageLayoutView="0" workbookViewId="0" topLeftCell="A2">
      <selection activeCell="E10" sqref="E10"/>
    </sheetView>
  </sheetViews>
  <sheetFormatPr defaultColWidth="14.57421875" defaultRowHeight="24.75" customHeight="1"/>
  <cols>
    <col min="1" max="1" width="21.140625" style="48" customWidth="1"/>
    <col min="2" max="2" width="12.421875" style="48" customWidth="1"/>
    <col min="3" max="3" width="10.00390625" style="48" customWidth="1"/>
    <col min="4" max="4" width="12.421875" style="48" customWidth="1"/>
    <col min="5" max="5" width="10.00390625" style="48" customWidth="1"/>
    <col min="6" max="16384" width="14.57421875" style="48" customWidth="1"/>
  </cols>
  <sheetData>
    <row r="1" spans="1:5" ht="18" customHeight="1">
      <c r="A1" s="46" t="s">
        <v>0</v>
      </c>
      <c r="B1" s="47"/>
      <c r="C1" s="47"/>
      <c r="D1" s="47"/>
      <c r="E1" s="47"/>
    </row>
    <row r="2" spans="1:5" ht="18" customHeight="1">
      <c r="A2" s="49" t="s">
        <v>1</v>
      </c>
      <c r="B2" s="47"/>
      <c r="C2" s="47"/>
      <c r="D2" s="47"/>
      <c r="E2" s="47"/>
    </row>
    <row r="3" spans="1:5" ht="15.75" customHeight="1">
      <c r="A3" s="49" t="s">
        <v>45</v>
      </c>
      <c r="B3" s="50"/>
      <c r="C3" s="50"/>
      <c r="D3" s="50"/>
      <c r="E3" s="50"/>
    </row>
    <row r="4" spans="1:5" ht="15.75" customHeight="1">
      <c r="A4" s="49" t="s">
        <v>98</v>
      </c>
      <c r="B4" s="50"/>
      <c r="C4" s="50"/>
      <c r="D4" s="50"/>
      <c r="E4" s="50"/>
    </row>
    <row r="6" spans="1:5" s="51" customFormat="1" ht="18" customHeight="1">
      <c r="A6" s="92" t="s">
        <v>47</v>
      </c>
      <c r="B6" s="94">
        <v>2012</v>
      </c>
      <c r="C6" s="120"/>
      <c r="D6" s="121">
        <v>2013</v>
      </c>
      <c r="E6" s="120"/>
    </row>
    <row r="7" spans="1:5" s="51" customFormat="1" ht="24.75" customHeight="1">
      <c r="A7" s="93"/>
      <c r="B7" s="83" t="s">
        <v>48</v>
      </c>
      <c r="C7" s="84" t="s">
        <v>21</v>
      </c>
      <c r="D7" s="83" t="s">
        <v>48</v>
      </c>
      <c r="E7" s="84" t="s">
        <v>21</v>
      </c>
    </row>
    <row r="8" spans="1:7" ht="24.75" customHeight="1">
      <c r="A8" s="85" t="s">
        <v>49</v>
      </c>
      <c r="B8" s="52">
        <v>44636</v>
      </c>
      <c r="C8" s="53">
        <v>37.04785777128534</v>
      </c>
      <c r="D8" s="52">
        <f>+'ENERO-MAYO-POB DANE'!D29</f>
        <v>52630</v>
      </c>
      <c r="E8" s="53">
        <f>+'ENERO-MAYO-POB DANE'!E29</f>
        <v>43.32507388229871</v>
      </c>
      <c r="F8" s="54"/>
      <c r="G8" s="54"/>
    </row>
    <row r="9" spans="1:7" ht="24.75" customHeight="1">
      <c r="A9" s="85" t="s">
        <v>50</v>
      </c>
      <c r="B9" s="52">
        <v>44635</v>
      </c>
      <c r="C9" s="53">
        <v>37.047027771783334</v>
      </c>
      <c r="D9" s="52">
        <f>+'ENERO-MAYO-POB DANE'!F29</f>
        <v>52602</v>
      </c>
      <c r="E9" s="53">
        <f>+'ENERO-MAYO-POB DANE'!G29</f>
        <v>43.3020242515044</v>
      </c>
      <c r="F9" s="54"/>
      <c r="G9" s="56"/>
    </row>
    <row r="10" spans="1:7" ht="24.75" customHeight="1">
      <c r="A10" s="85" t="s">
        <v>51</v>
      </c>
      <c r="B10" s="52">
        <v>46675</v>
      </c>
      <c r="C10" s="53">
        <v>38.740226755863944</v>
      </c>
      <c r="D10" s="52">
        <f>+'ENERO-MAYO-POB DANE'!H29</f>
        <v>46772</v>
      </c>
      <c r="E10" s="53">
        <f>+'ENERO-MAYO-POB DANE'!I29</f>
        <v>38.50276183968982</v>
      </c>
      <c r="F10" s="54"/>
      <c r="G10" s="56"/>
    </row>
    <row r="11" spans="1:7" ht="24.75" customHeight="1">
      <c r="A11" s="85" t="s">
        <v>52</v>
      </c>
      <c r="B11" s="52">
        <v>44557</v>
      </c>
      <c r="C11" s="53">
        <v>36.98228781062731</v>
      </c>
      <c r="D11" s="52">
        <f>+'ENERO-MAYO-POB DANE'!J29</f>
        <v>52482</v>
      </c>
      <c r="E11" s="53">
        <f>+'ENERO-MAYO-POB DANE'!K29</f>
        <v>43.2032401195288</v>
      </c>
      <c r="F11" s="54"/>
      <c r="G11" s="56"/>
    </row>
    <row r="12" spans="1:7" ht="24.75" customHeight="1">
      <c r="A12" s="85" t="s">
        <v>14</v>
      </c>
      <c r="B12" s="52">
        <v>44635</v>
      </c>
      <c r="C12" s="53">
        <v>37.047027771783334</v>
      </c>
      <c r="D12" s="52">
        <f>+'ENERO-MAYO-POB DANE'!L29</f>
        <v>52602</v>
      </c>
      <c r="E12" s="53">
        <f>+'ENERO-MAYO-POB DANE'!M29</f>
        <v>43.3020242515044</v>
      </c>
      <c r="F12" s="54"/>
      <c r="G12" s="56"/>
    </row>
    <row r="13" spans="1:7" ht="24.75" customHeight="1">
      <c r="A13" s="85" t="s">
        <v>15</v>
      </c>
      <c r="B13" s="52">
        <v>44304</v>
      </c>
      <c r="C13" s="53">
        <v>36.772297936621236</v>
      </c>
      <c r="D13" s="52">
        <f>+'ENERO-MAYO-POB DANE'!N29</f>
        <v>51164</v>
      </c>
      <c r="E13" s="53">
        <f>+'ENERO-MAYO-POB DANE'!O29</f>
        <v>42.11826106999679</v>
      </c>
      <c r="F13" s="54"/>
      <c r="G13" s="56"/>
    </row>
    <row r="14" spans="1:7" ht="24.75" customHeight="1">
      <c r="A14" s="85" t="s">
        <v>53</v>
      </c>
      <c r="B14" s="52">
        <v>45026</v>
      </c>
      <c r="C14" s="53">
        <v>37.5016657782516</v>
      </c>
      <c r="D14" s="52">
        <f>+'ENERO-MAYO-POB DANE'!Q29</f>
        <v>43193</v>
      </c>
      <c r="E14" s="53">
        <f>+'ENERO-MAYO-POB DANE'!R29</f>
        <v>35.80737154510636</v>
      </c>
      <c r="F14" s="54"/>
      <c r="G14" s="56"/>
    </row>
    <row r="15" spans="1:7" ht="24.75" customHeight="1">
      <c r="A15" s="85" t="s">
        <v>17</v>
      </c>
      <c r="B15" s="52">
        <v>45505</v>
      </c>
      <c r="C15" s="53">
        <v>37.900619669509595</v>
      </c>
      <c r="D15" s="52">
        <f>+'ENERO-MAYO-POB DANE'!S29</f>
        <v>43177</v>
      </c>
      <c r="E15" s="53">
        <f>+'ENERO-MAYO-POB DANE'!T29</f>
        <v>35.79410740636347</v>
      </c>
      <c r="F15" s="54"/>
      <c r="G15" s="56"/>
    </row>
    <row r="16" spans="1:7" ht="24.75" customHeight="1">
      <c r="A16" s="85" t="s">
        <v>18</v>
      </c>
      <c r="B16" s="52">
        <v>41858</v>
      </c>
      <c r="C16" s="53">
        <v>34.86307302771855</v>
      </c>
      <c r="D16" s="52">
        <f>+'ENERO-MAYO-POB DANE'!U29</f>
        <v>46096</v>
      </c>
      <c r="E16" s="53">
        <f>+'ENERO-MAYO-POB DANE'!V29</f>
        <v>38.213983718269695</v>
      </c>
      <c r="F16" s="54"/>
      <c r="G16" s="56"/>
    </row>
    <row r="17" spans="1:7" ht="24.75" customHeight="1">
      <c r="A17" s="85" t="s">
        <v>19</v>
      </c>
      <c r="B17" s="52">
        <v>46809</v>
      </c>
      <c r="C17" s="53">
        <v>38.98670708955224</v>
      </c>
      <c r="D17" s="52">
        <f>+'ENERO-MAYO-POB DANE'!W29</f>
        <v>44778</v>
      </c>
      <c r="E17" s="53">
        <f>+'ENERO-MAYO-POB DANE'!X29</f>
        <v>37.12135028932403</v>
      </c>
      <c r="F17" s="54"/>
      <c r="G17" s="56"/>
    </row>
    <row r="18" spans="1:7" ht="24.75" customHeight="1">
      <c r="A18" s="85" t="s">
        <v>54</v>
      </c>
      <c r="B18" s="52">
        <v>43291</v>
      </c>
      <c r="C18" s="53">
        <v>36.43011621350971</v>
      </c>
      <c r="D18" s="52">
        <f>+'ENERO-MAYO-POB DANE'!Z29</f>
        <v>42077</v>
      </c>
      <c r="E18" s="53">
        <f>+'ENERO-MAYO-POB DANE'!AA29</f>
        <v>35.43923187063084</v>
      </c>
      <c r="F18" s="54"/>
      <c r="G18" s="56"/>
    </row>
    <row r="19" ht="15" customHeight="1">
      <c r="A19" s="57" t="s">
        <v>55</v>
      </c>
    </row>
    <row r="20" spans="1:6" ht="12" customHeight="1">
      <c r="A20" s="31" t="s">
        <v>103</v>
      </c>
      <c r="B20" s="59"/>
      <c r="C20" s="59"/>
      <c r="D20" s="59"/>
      <c r="E20" s="59"/>
      <c r="F20" s="60"/>
    </row>
    <row r="21" ht="14.25" customHeight="1">
      <c r="A21" s="61"/>
    </row>
    <row r="22" ht="14.25" customHeight="1">
      <c r="A22" s="61"/>
    </row>
    <row r="23" ht="14.25" customHeight="1">
      <c r="A23" s="61"/>
    </row>
    <row r="24" ht="14.25" customHeight="1">
      <c r="A24" s="61"/>
    </row>
  </sheetData>
  <sheetProtection/>
  <mergeCells count="3">
    <mergeCell ref="A6:A7"/>
    <mergeCell ref="B6:C6"/>
    <mergeCell ref="D6:E6"/>
  </mergeCells>
  <printOptions horizontalCentered="1" verticalCentered="1"/>
  <pageMargins left="0.75" right="0.75" top="1" bottom="1" header="0" footer="0"/>
  <pageSetup horizontalDpi="300" verticalDpi="300" orientation="portrait" scale="10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23"/>
  <sheetViews>
    <sheetView showGridLines="0" zoomScalePageLayoutView="0" workbookViewId="0" topLeftCell="A1">
      <selection activeCell="A18" sqref="A18"/>
    </sheetView>
  </sheetViews>
  <sheetFormatPr defaultColWidth="14.57421875" defaultRowHeight="24.75" customHeight="1"/>
  <cols>
    <col min="1" max="1" width="21.140625" style="48" customWidth="1"/>
    <col min="2" max="2" width="12.421875" style="48" customWidth="1"/>
    <col min="3" max="3" width="8.7109375" style="48" customWidth="1"/>
    <col min="4" max="4" width="11.28125" style="48" customWidth="1"/>
    <col min="5" max="5" width="10.00390625" style="48" customWidth="1"/>
    <col min="6" max="16384" width="14.57421875" style="48" customWidth="1"/>
  </cols>
  <sheetData>
    <row r="1" spans="1:5" ht="18.75" customHeight="1">
      <c r="A1" s="46" t="s">
        <v>0</v>
      </c>
      <c r="B1" s="47"/>
      <c r="C1" s="47"/>
      <c r="D1" s="47"/>
      <c r="E1" s="47"/>
    </row>
    <row r="2" spans="1:5" ht="18.75" customHeight="1">
      <c r="A2" s="49" t="s">
        <v>1</v>
      </c>
      <c r="B2" s="47"/>
      <c r="C2" s="47"/>
      <c r="D2" s="47"/>
      <c r="E2" s="47"/>
    </row>
    <row r="3" spans="1:5" ht="18.75" customHeight="1">
      <c r="A3" s="49" t="s">
        <v>56</v>
      </c>
      <c r="B3" s="50"/>
      <c r="C3" s="50"/>
      <c r="D3" s="50"/>
      <c r="E3" s="50"/>
    </row>
    <row r="4" spans="1:5" ht="18.75" customHeight="1">
      <c r="A4" s="62" t="s">
        <v>97</v>
      </c>
      <c r="B4" s="50"/>
      <c r="C4" s="50"/>
      <c r="D4" s="50"/>
      <c r="E4" s="50"/>
    </row>
    <row r="5" ht="18.75" customHeight="1"/>
    <row r="6" spans="1:5" s="51" customFormat="1" ht="31.5" customHeight="1">
      <c r="A6" s="86" t="s">
        <v>47</v>
      </c>
      <c r="B6" s="87" t="s">
        <v>48</v>
      </c>
      <c r="C6" s="87" t="s">
        <v>21</v>
      </c>
      <c r="D6" s="86" t="s">
        <v>57</v>
      </c>
      <c r="E6" s="87" t="s">
        <v>21</v>
      </c>
    </row>
    <row r="7" spans="1:10" ht="24.75" customHeight="1">
      <c r="A7" s="85" t="s">
        <v>49</v>
      </c>
      <c r="B7" s="52">
        <f>+'COMP-ENERO MAYO  BOGOTA'!D8</f>
        <v>52630</v>
      </c>
      <c r="C7" s="53">
        <f>+'COMP-ENERO MAYO  BOGOTA'!E8</f>
        <v>43.32507388229871</v>
      </c>
      <c r="D7" s="53">
        <f>8.3*5</f>
        <v>41.5</v>
      </c>
      <c r="E7" s="53">
        <f>+D7-C7</f>
        <v>-1.8250738822987103</v>
      </c>
      <c r="F7" s="54"/>
      <c r="G7" s="54"/>
      <c r="H7" s="56"/>
      <c r="I7" s="56"/>
      <c r="J7" s="56"/>
    </row>
    <row r="8" spans="1:10" ht="24.75" customHeight="1">
      <c r="A8" s="85" t="s">
        <v>50</v>
      </c>
      <c r="B8" s="52">
        <f>+'COMP-ENERO MAYO  BOGOTA'!D9</f>
        <v>52602</v>
      </c>
      <c r="C8" s="53">
        <f>+'COMP-ENERO MAYO  BOGOTA'!E9</f>
        <v>43.3020242515044</v>
      </c>
      <c r="D8" s="53">
        <f aca="true" t="shared" si="0" ref="D8:D17">8.3*5</f>
        <v>41.5</v>
      </c>
      <c r="E8" s="53">
        <f aca="true" t="shared" si="1" ref="E8:E17">+D8-C8</f>
        <v>-1.802024251504399</v>
      </c>
      <c r="F8" s="54"/>
      <c r="G8" s="56"/>
      <c r="H8" s="56"/>
      <c r="I8" s="56"/>
      <c r="J8" s="56"/>
    </row>
    <row r="9" spans="1:10" ht="24.75" customHeight="1">
      <c r="A9" s="85" t="s">
        <v>51</v>
      </c>
      <c r="B9" s="52">
        <f>+'COMP-ENERO MAYO  BOGOTA'!D10</f>
        <v>46772</v>
      </c>
      <c r="C9" s="53">
        <f>+'COMP-ENERO MAYO  BOGOTA'!E10</f>
        <v>38.50276183968982</v>
      </c>
      <c r="D9" s="53">
        <f t="shared" si="0"/>
        <v>41.5</v>
      </c>
      <c r="E9" s="53">
        <f t="shared" si="1"/>
        <v>2.9972381603101823</v>
      </c>
      <c r="F9" s="54"/>
      <c r="G9" s="56"/>
      <c r="H9" s="56"/>
      <c r="I9" s="56"/>
      <c r="J9" s="56"/>
    </row>
    <row r="10" spans="1:10" ht="24.75" customHeight="1">
      <c r="A10" s="85" t="s">
        <v>52</v>
      </c>
      <c r="B10" s="52">
        <f>+'COMP-ENERO MAYO  BOGOTA'!D11</f>
        <v>52482</v>
      </c>
      <c r="C10" s="53">
        <f>+'COMP-ENERO MAYO  BOGOTA'!E11</f>
        <v>43.2032401195288</v>
      </c>
      <c r="D10" s="53">
        <f t="shared" si="0"/>
        <v>41.5</v>
      </c>
      <c r="E10" s="53">
        <f t="shared" si="1"/>
        <v>-1.7032401195288003</v>
      </c>
      <c r="F10" s="54"/>
      <c r="G10" s="56"/>
      <c r="H10" s="56"/>
      <c r="I10" s="56"/>
      <c r="J10" s="56"/>
    </row>
    <row r="11" spans="1:10" ht="24.75" customHeight="1">
      <c r="A11" s="85" t="s">
        <v>14</v>
      </c>
      <c r="B11" s="52">
        <f>+'COMP-ENERO MAYO  BOGOTA'!D12</f>
        <v>52602</v>
      </c>
      <c r="C11" s="53">
        <f>+'COMP-ENERO MAYO  BOGOTA'!E12</f>
        <v>43.3020242515044</v>
      </c>
      <c r="D11" s="53">
        <f t="shared" si="0"/>
        <v>41.5</v>
      </c>
      <c r="E11" s="53">
        <f t="shared" si="1"/>
        <v>-1.802024251504399</v>
      </c>
      <c r="F11" s="54"/>
      <c r="G11" s="56"/>
      <c r="H11" s="56"/>
      <c r="I11" s="56"/>
      <c r="J11" s="56"/>
    </row>
    <row r="12" spans="1:10" ht="24.75" customHeight="1">
      <c r="A12" s="85" t="s">
        <v>15</v>
      </c>
      <c r="B12" s="52">
        <f>+'COMP-ENERO MAYO  BOGOTA'!D13</f>
        <v>51164</v>
      </c>
      <c r="C12" s="53">
        <f>+'COMP-ENERO MAYO  BOGOTA'!E13</f>
        <v>42.11826106999679</v>
      </c>
      <c r="D12" s="53">
        <f t="shared" si="0"/>
        <v>41.5</v>
      </c>
      <c r="E12" s="53">
        <f t="shared" si="1"/>
        <v>-0.618261069996791</v>
      </c>
      <c r="F12" s="54"/>
      <c r="G12" s="56"/>
      <c r="H12" s="56"/>
      <c r="I12" s="56"/>
      <c r="J12" s="56"/>
    </row>
    <row r="13" spans="1:10" ht="24.75" customHeight="1">
      <c r="A13" s="85" t="s">
        <v>53</v>
      </c>
      <c r="B13" s="52">
        <f>+'COMP-ENERO MAYO  BOGOTA'!D14</f>
        <v>43193</v>
      </c>
      <c r="C13" s="53">
        <f>+'COMP-ENERO MAYO  BOGOTA'!E14</f>
        <v>35.80737154510636</v>
      </c>
      <c r="D13" s="53">
        <f t="shared" si="0"/>
        <v>41.5</v>
      </c>
      <c r="E13" s="53">
        <f t="shared" si="1"/>
        <v>5.692628454893637</v>
      </c>
      <c r="F13" s="54"/>
      <c r="G13" s="56"/>
      <c r="H13" s="56"/>
      <c r="I13" s="56"/>
      <c r="J13" s="56"/>
    </row>
    <row r="14" spans="1:10" ht="24.75" customHeight="1">
      <c r="A14" s="85" t="s">
        <v>17</v>
      </c>
      <c r="B14" s="52">
        <f>+'COMP-ENERO MAYO  BOGOTA'!D15</f>
        <v>43177</v>
      </c>
      <c r="C14" s="53">
        <f>+'COMP-ENERO MAYO  BOGOTA'!E15</f>
        <v>35.79410740636347</v>
      </c>
      <c r="D14" s="53">
        <f t="shared" si="0"/>
        <v>41.5</v>
      </c>
      <c r="E14" s="53">
        <f t="shared" si="1"/>
        <v>5.705892593636527</v>
      </c>
      <c r="F14" s="54"/>
      <c r="G14" s="56"/>
      <c r="H14" s="56"/>
      <c r="I14" s="56"/>
      <c r="J14" s="56"/>
    </row>
    <row r="15" spans="1:10" ht="24.75" customHeight="1">
      <c r="A15" s="85" t="s">
        <v>18</v>
      </c>
      <c r="B15" s="52">
        <f>+'COMP-ENERO MAYO  BOGOTA'!D16</f>
        <v>46096</v>
      </c>
      <c r="C15" s="53">
        <f>+'COMP-ENERO MAYO  BOGOTA'!E16</f>
        <v>38.213983718269695</v>
      </c>
      <c r="D15" s="53">
        <f t="shared" si="0"/>
        <v>41.5</v>
      </c>
      <c r="E15" s="53">
        <f t="shared" si="1"/>
        <v>3.286016281730305</v>
      </c>
      <c r="F15" s="54"/>
      <c r="G15" s="56"/>
      <c r="H15" s="56"/>
      <c r="I15" s="56"/>
      <c r="J15" s="56"/>
    </row>
    <row r="16" spans="1:10" ht="24.75" customHeight="1">
      <c r="A16" s="85" t="s">
        <v>19</v>
      </c>
      <c r="B16" s="52">
        <f>+'COMP-ENERO MAYO  BOGOTA'!D17</f>
        <v>44778</v>
      </c>
      <c r="C16" s="53">
        <f>+'COMP-ENERO MAYO  BOGOTA'!E17</f>
        <v>37.12135028932403</v>
      </c>
      <c r="D16" s="53">
        <f t="shared" si="0"/>
        <v>41.5</v>
      </c>
      <c r="E16" s="53">
        <f t="shared" si="1"/>
        <v>4.3786497106759725</v>
      </c>
      <c r="F16" s="54"/>
      <c r="G16" s="56"/>
      <c r="H16" s="56"/>
      <c r="I16" s="56"/>
      <c r="J16" s="56"/>
    </row>
    <row r="17" spans="1:10" ht="24.75" customHeight="1">
      <c r="A17" s="85" t="s">
        <v>74</v>
      </c>
      <c r="B17" s="52">
        <f>+'COMP-ENERO MAYO  BOGOTA'!D18</f>
        <v>42077</v>
      </c>
      <c r="C17" s="53">
        <f>+'COMP-ENERO MAYO  BOGOTA'!E18</f>
        <v>35.43923187063084</v>
      </c>
      <c r="D17" s="53">
        <f t="shared" si="0"/>
        <v>41.5</v>
      </c>
      <c r="E17" s="53">
        <f t="shared" si="1"/>
        <v>6.060768129369158</v>
      </c>
      <c r="F17" s="54"/>
      <c r="G17" s="56"/>
      <c r="H17" s="56"/>
      <c r="I17" s="56"/>
      <c r="J17" s="56"/>
    </row>
    <row r="18" ht="15" customHeight="1">
      <c r="A18" s="57" t="s">
        <v>55</v>
      </c>
    </row>
    <row r="19" spans="1:6" ht="12" customHeight="1">
      <c r="A19" s="31" t="s">
        <v>102</v>
      </c>
      <c r="B19" s="59"/>
      <c r="C19" s="59"/>
      <c r="D19" s="59"/>
      <c r="E19" s="59"/>
      <c r="F19" s="60"/>
    </row>
    <row r="20" ht="14.25" customHeight="1">
      <c r="A20" s="61"/>
    </row>
    <row r="21" ht="14.25" customHeight="1">
      <c r="A21" s="61"/>
    </row>
    <row r="22" ht="14.25" customHeight="1">
      <c r="A22" s="61"/>
    </row>
    <row r="23" ht="14.25" customHeight="1">
      <c r="A23" s="61"/>
    </row>
  </sheetData>
  <sheetProtection/>
  <printOptions horizontalCentered="1" verticalCentered="1"/>
  <pageMargins left="0.75" right="0.75" top="1" bottom="1" header="0" footer="0"/>
  <pageSetup horizontalDpi="300" verticalDpi="300" orientation="portrait" scale="10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66FF"/>
  </sheetPr>
  <dimension ref="A1:K21"/>
  <sheetViews>
    <sheetView showGridLines="0" zoomScalePageLayoutView="0" workbookViewId="0" topLeftCell="A1">
      <pane xSplit="1" ySplit="7" topLeftCell="B8" activePane="bottomRight" state="frozen"/>
      <selection pane="topLeft" activeCell="K13" sqref="K13"/>
      <selection pane="topRight" activeCell="K13" sqref="K13"/>
      <selection pane="bottomLeft" activeCell="K13" sqref="K13"/>
      <selection pane="bottomRight" activeCell="K13" sqref="K13"/>
    </sheetView>
  </sheetViews>
  <sheetFormatPr defaultColWidth="14.57421875" defaultRowHeight="24.75" customHeight="1"/>
  <cols>
    <col min="1" max="1" width="21.140625" style="48" customWidth="1"/>
    <col min="2" max="2" width="10.7109375" style="48" customWidth="1"/>
    <col min="3" max="3" width="9.7109375" style="48" customWidth="1"/>
    <col min="4" max="4" width="10.7109375" style="48" customWidth="1"/>
    <col min="5" max="5" width="9.7109375" style="48" customWidth="1"/>
    <col min="6" max="6" width="10.7109375" style="48" customWidth="1"/>
    <col min="7" max="7" width="9.7109375" style="48" customWidth="1"/>
    <col min="8" max="8" width="10.7109375" style="48" customWidth="1"/>
    <col min="9" max="9" width="9.7109375" style="48" customWidth="1"/>
    <col min="10" max="10" width="10.7109375" style="48" customWidth="1"/>
    <col min="11" max="11" width="9.7109375" style="48" customWidth="1"/>
    <col min="12" max="16384" width="14.57421875" style="48" customWidth="1"/>
  </cols>
  <sheetData>
    <row r="1" spans="1:3" ht="18.75" customHeight="1">
      <c r="A1" s="46" t="s">
        <v>0</v>
      </c>
      <c r="B1" s="47"/>
      <c r="C1" s="47"/>
    </row>
    <row r="2" spans="1:3" ht="18.75" customHeight="1">
      <c r="A2" s="49" t="s">
        <v>71</v>
      </c>
      <c r="B2" s="47"/>
      <c r="C2" s="47"/>
    </row>
    <row r="3" spans="1:3" ht="19.5" customHeight="1">
      <c r="A3" s="49" t="s">
        <v>72</v>
      </c>
      <c r="B3" s="50"/>
      <c r="C3" s="50"/>
    </row>
    <row r="4" spans="1:3" ht="18.75" customHeight="1">
      <c r="A4" s="49" t="s">
        <v>78</v>
      </c>
      <c r="B4" s="70"/>
      <c r="C4" s="70"/>
    </row>
    <row r="5" ht="22.5" customHeight="1"/>
    <row r="6" spans="1:11" s="51" customFormat="1" ht="24" customHeight="1">
      <c r="A6" s="92" t="s">
        <v>47</v>
      </c>
      <c r="B6" s="121" t="s">
        <v>46</v>
      </c>
      <c r="C6" s="120"/>
      <c r="D6" s="121" t="s">
        <v>66</v>
      </c>
      <c r="E6" s="120"/>
      <c r="F6" s="121" t="s">
        <v>81</v>
      </c>
      <c r="G6" s="120"/>
      <c r="H6" s="121" t="s">
        <v>88</v>
      </c>
      <c r="I6" s="120"/>
      <c r="J6" s="121" t="s">
        <v>95</v>
      </c>
      <c r="K6" s="120"/>
    </row>
    <row r="7" spans="1:11" s="51" customFormat="1" ht="24" customHeight="1">
      <c r="A7" s="93"/>
      <c r="B7" s="84" t="s">
        <v>48</v>
      </c>
      <c r="C7" s="84" t="s">
        <v>21</v>
      </c>
      <c r="D7" s="84" t="s">
        <v>48</v>
      </c>
      <c r="E7" s="84" t="s">
        <v>21</v>
      </c>
      <c r="F7" s="84" t="s">
        <v>48</v>
      </c>
      <c r="G7" s="84" t="s">
        <v>21</v>
      </c>
      <c r="H7" s="84" t="s">
        <v>48</v>
      </c>
      <c r="I7" s="84" t="s">
        <v>21</v>
      </c>
      <c r="J7" s="84" t="s">
        <v>48</v>
      </c>
      <c r="K7" s="84" t="s">
        <v>21</v>
      </c>
    </row>
    <row r="8" spans="1:11" ht="24.75" customHeight="1">
      <c r="A8" s="85" t="s">
        <v>49</v>
      </c>
      <c r="B8" s="52">
        <f>+'COMP-ENERO BOGOTA'!D8</f>
        <v>9501</v>
      </c>
      <c r="C8" s="53">
        <f>+'COMP-ENERO BOGOTA'!E8</f>
        <v>7.821233649168155</v>
      </c>
      <c r="D8" s="52">
        <f>+'COMP-FEBRERO BOGOTA'!D8</f>
        <v>9223</v>
      </c>
      <c r="E8" s="53">
        <f>+'COMP-FEBRERO BOGOTA'!E8</f>
        <v>7.592383743424681</v>
      </c>
      <c r="F8" s="52">
        <f>+'COMP-MARZO BOGOTA'!D8</f>
        <v>10282</v>
      </c>
      <c r="G8" s="53">
        <f>+'COMP-MARZO BOGOTA'!E8</f>
        <v>8.464153708109354</v>
      </c>
      <c r="H8" s="52">
        <f>+'COBER FALTANTE ABRIL'!B7</f>
        <v>12010</v>
      </c>
      <c r="I8" s="53">
        <f>+'COMP-ABRIL BOGOTA'!E8</f>
        <v>9.886645208557999</v>
      </c>
      <c r="J8" s="52">
        <f>+'COBER FALTANTE MAYO'!B7</f>
        <v>11614</v>
      </c>
      <c r="K8" s="53">
        <f>+'COBER FALTANTE MAYO'!C7</f>
        <v>9.560657573038517</v>
      </c>
    </row>
    <row r="9" spans="1:11" ht="24.75" customHeight="1">
      <c r="A9" s="85" t="s">
        <v>50</v>
      </c>
      <c r="B9" s="52">
        <f>+'COMP-ENERO BOGOTA'!D9</f>
        <v>9463</v>
      </c>
      <c r="C9" s="53">
        <f>+'COMP-ENERO BOGOTA'!E9</f>
        <v>7.789952007375882</v>
      </c>
      <c r="D9" s="52">
        <f>+'COMP-FEBRERO BOGOTA'!D9</f>
        <v>9216</v>
      </c>
      <c r="E9" s="53">
        <f>+'COMP-FEBRERO BOGOTA'!E9</f>
        <v>7.586621335726105</v>
      </c>
      <c r="F9" s="52">
        <f>+'COMP-MARZO BOGOTA'!D9</f>
        <v>10293</v>
      </c>
      <c r="G9" s="53">
        <f>+'COMP-MARZO BOGOTA'!E9</f>
        <v>8.473208920207117</v>
      </c>
      <c r="H9" s="52">
        <f>+'COBER FALTANTE ABRIL'!B8</f>
        <v>12004</v>
      </c>
      <c r="I9" s="53">
        <f>+'COMP-ABRIL BOGOTA'!E9</f>
        <v>9.881706001959218</v>
      </c>
      <c r="J9" s="52">
        <f>+'COBER FALTANTE MAYO'!B8</f>
        <v>11626</v>
      </c>
      <c r="K9" s="53">
        <f>+'COBER FALTANTE MAYO'!C8</f>
        <v>9.570535986236077</v>
      </c>
    </row>
    <row r="10" spans="1:11" ht="24.75" customHeight="1">
      <c r="A10" s="85" t="s">
        <v>51</v>
      </c>
      <c r="B10" s="52">
        <f>+'COMP-ENERO BOGOTA'!D10</f>
        <v>9660</v>
      </c>
      <c r="C10" s="53">
        <f>+'COMP-ENERO BOGOTA'!E10</f>
        <v>7.952122624035826</v>
      </c>
      <c r="D10" s="52">
        <f>+'COMP-FEBRERO BOGOTA'!D10</f>
        <v>8816</v>
      </c>
      <c r="E10" s="53">
        <f>+'COMP-FEBRERO BOGOTA'!E10</f>
        <v>7.257340895807437</v>
      </c>
      <c r="F10" s="52">
        <f>+'COMP-MARZO BOGOTA'!D10</f>
        <v>9797</v>
      </c>
      <c r="G10" s="53">
        <f>+'COMP-MARZO BOGOTA'!E10</f>
        <v>8.06490117470797</v>
      </c>
      <c r="H10" s="52">
        <f>+'COBER FALTANTE ABRIL'!B9</f>
        <v>9217</v>
      </c>
      <c r="I10" s="53">
        <f>+'COMP-ABRIL BOGOTA'!E10</f>
        <v>7.587444536825902</v>
      </c>
      <c r="J10" s="52">
        <f>+'COBER FALTANTE MAYO'!B9</f>
        <v>9282</v>
      </c>
      <c r="K10" s="53">
        <f>+'COBER FALTANTE MAYO'!C9</f>
        <v>7.640952608312685</v>
      </c>
    </row>
    <row r="11" spans="1:11" ht="24.75" customHeight="1">
      <c r="A11" s="85" t="s">
        <v>52</v>
      </c>
      <c r="B11" s="52">
        <f>+'COMP-ENERO BOGOTA'!D11</f>
        <v>9452</v>
      </c>
      <c r="C11" s="53">
        <f>+'COMP-ENERO BOGOTA'!E11</f>
        <v>7.780896795278118</v>
      </c>
      <c r="D11" s="52">
        <f>+'COMP-FEBRERO BOGOTA'!D11</f>
        <v>9195</v>
      </c>
      <c r="E11" s="53">
        <f>+'COMP-FEBRERO BOGOTA'!E11</f>
        <v>7.569334112630375</v>
      </c>
      <c r="F11" s="52">
        <f>+'COMP-MARZO BOGOTA'!D11</f>
        <v>10263</v>
      </c>
      <c r="G11" s="53">
        <f>+'COMP-MARZO BOGOTA'!E11</f>
        <v>8.448512887213218</v>
      </c>
      <c r="H11" s="52">
        <f>+'COBER FALTANTE ABRIL'!B10</f>
        <v>11965</v>
      </c>
      <c r="I11" s="53">
        <f>+'COMP-ABRIL BOGOTA'!E11</f>
        <v>9.849601159067149</v>
      </c>
      <c r="J11" s="52">
        <f>+'COBER FALTANTE MAYO'!B10</f>
        <v>11607</v>
      </c>
      <c r="K11" s="53">
        <f>+'COBER FALTANTE MAYO'!C10</f>
        <v>9.554895165339941</v>
      </c>
    </row>
    <row r="12" spans="1:11" ht="24.75" customHeight="1">
      <c r="A12" s="85" t="s">
        <v>14</v>
      </c>
      <c r="B12" s="52">
        <f>+'COMP-ENERO BOGOTA'!D12</f>
        <v>9463</v>
      </c>
      <c r="C12" s="53">
        <f>+'COMP-ENERO BOGOTA'!E12</f>
        <v>7.789952007375882</v>
      </c>
      <c r="D12" s="52">
        <f>+'COMP-FEBRERO BOGOTA'!D12</f>
        <v>9216</v>
      </c>
      <c r="E12" s="53">
        <f>+'COMP-FEBRERO BOGOTA'!E12</f>
        <v>7.586621335726105</v>
      </c>
      <c r="F12" s="52">
        <f>+'COMP-MARZO BOGOTA'!D12</f>
        <v>10293</v>
      </c>
      <c r="G12" s="53">
        <f>+'COMP-MARZO BOGOTA'!E12</f>
        <v>8.473208920207117</v>
      </c>
      <c r="H12" s="52">
        <f>+'COBER FALTANTE ABRIL'!B11</f>
        <v>12004</v>
      </c>
      <c r="I12" s="53">
        <f>+'COMP-ABRIL BOGOTA'!E12</f>
        <v>9.881706001959218</v>
      </c>
      <c r="J12" s="52">
        <f>+'COBER FALTANTE MAYO'!B11</f>
        <v>11626</v>
      </c>
      <c r="K12" s="53">
        <f>+'COBER FALTANTE MAYO'!C11</f>
        <v>9.570535986236077</v>
      </c>
    </row>
    <row r="13" spans="1:11" ht="24.75" customHeight="1">
      <c r="A13" s="85" t="s">
        <v>15</v>
      </c>
      <c r="B13" s="52">
        <f>+'COMP-ENERO BOGOTA'!D13</f>
        <v>10595</v>
      </c>
      <c r="C13" s="53">
        <f>+'COMP-ENERO BOGOTA'!E13</f>
        <v>8.721815652345711</v>
      </c>
      <c r="D13" s="52">
        <f>+'COMP-FEBRERO BOGOTA'!D13</f>
        <v>9115</v>
      </c>
      <c r="E13" s="53">
        <f>+'COMP-FEBRERO BOGOTA'!E13</f>
        <v>7.503478024646641</v>
      </c>
      <c r="F13" s="52">
        <f>+'COMP-MARZO BOGOTA'!D13</f>
        <v>9708</v>
      </c>
      <c r="G13" s="53">
        <f>+'COMP-MARZO BOGOTA'!E13</f>
        <v>7.991636276826066</v>
      </c>
      <c r="H13" s="52">
        <f>+'COBER FALTANTE ABRIL'!B12</f>
        <v>11982</v>
      </c>
      <c r="I13" s="53">
        <f>+'COMP-ABRIL BOGOTA'!E13</f>
        <v>9.863595577763691</v>
      </c>
      <c r="J13" s="52">
        <f>+'COBER FALTANTE MAYO'!B12</f>
        <v>9764</v>
      </c>
      <c r="K13" s="53">
        <f>+'COBER FALTANTE MAYO'!C12</f>
        <v>8.03773553841468</v>
      </c>
    </row>
    <row r="14" spans="1:11" ht="24.75" customHeight="1">
      <c r="A14" s="85" t="s">
        <v>73</v>
      </c>
      <c r="B14" s="52">
        <f>+'COMP-ENERO BOGOTA'!D14</f>
        <v>9717</v>
      </c>
      <c r="C14" s="53">
        <f>+'COMP-ENERO BOGOTA'!E14</f>
        <v>8.055477260292143</v>
      </c>
      <c r="D14" s="52">
        <f>+'COMP-FEBRERO BOGOTA'!D14</f>
        <v>7848</v>
      </c>
      <c r="E14" s="53">
        <f>+'COMP-FEBRERO BOGOTA'!E14</f>
        <v>6.5060600533881585</v>
      </c>
      <c r="F14" s="52">
        <f>+'COMP-MARZO BOGOTA'!D14</f>
        <v>7402</v>
      </c>
      <c r="G14" s="53">
        <f>+'COMP-MARZO BOGOTA'!E14</f>
        <v>6.136322185930065</v>
      </c>
      <c r="H14" s="52">
        <f>+'COBER FALTANTE ABRIL'!B13</f>
        <v>9419</v>
      </c>
      <c r="I14" s="53">
        <f>+'COMP-ABRIL BOGOTA'!E14</f>
        <v>7.808432676205793</v>
      </c>
      <c r="J14" s="52">
        <f>+'COBER FALTANTE MAYO'!B13</f>
        <v>8807</v>
      </c>
      <c r="K14" s="53">
        <f>+'COBER FALTANTE MAYO'!C13</f>
        <v>7.3010793692902025</v>
      </c>
    </row>
    <row r="15" spans="1:11" ht="24.75" customHeight="1">
      <c r="A15" s="85" t="s">
        <v>17</v>
      </c>
      <c r="B15" s="52">
        <f>+'COMP-ENERO BOGOTA'!D15</f>
        <v>9748</v>
      </c>
      <c r="C15" s="53">
        <f>+'COMP-ENERO BOGOTA'!E15</f>
        <v>8.081176529106495</v>
      </c>
      <c r="D15" s="52">
        <f>+'COMP-FEBRERO BOGOTA'!D15</f>
        <v>7835</v>
      </c>
      <c r="E15" s="53">
        <f>+'COMP-FEBRERO BOGOTA'!E15</f>
        <v>6.49528294065956</v>
      </c>
      <c r="F15" s="52">
        <f>+'COMP-MARZO BOGOTA'!D15</f>
        <v>7395</v>
      </c>
      <c r="G15" s="53">
        <f>+'COMP-MARZO BOGOTA'!E15</f>
        <v>6.13051912523005</v>
      </c>
      <c r="H15" s="52">
        <f>+'COBER FALTANTE ABRIL'!B14</f>
        <v>9423</v>
      </c>
      <c r="I15" s="53">
        <f>+'COMP-ABRIL BOGOTA'!E15</f>
        <v>7.811748710891516</v>
      </c>
      <c r="J15" s="52">
        <f>+'COBER FALTANTE MAYO'!B14</f>
        <v>8776</v>
      </c>
      <c r="K15" s="53">
        <f>+'COBER FALTANTE MAYO'!C14</f>
        <v>7.275380100475851</v>
      </c>
    </row>
    <row r="16" spans="1:11" ht="24.75" customHeight="1">
      <c r="A16" s="85" t="s">
        <v>18</v>
      </c>
      <c r="B16" s="52">
        <f>+'COMP-ENERO BOGOTA'!D16</f>
        <v>11022</v>
      </c>
      <c r="C16" s="53">
        <f>+'COMP-ENERO BOGOTA'!E16</f>
        <v>9.13733357650921</v>
      </c>
      <c r="D16" s="52">
        <f>+'COMP-FEBRERO BOGOTA'!D16</f>
        <v>8476</v>
      </c>
      <c r="E16" s="53">
        <f>+'COMP-FEBRERO BOGOTA'!E16</f>
        <v>7.02667749904664</v>
      </c>
      <c r="F16" s="52">
        <f>+'COMP-MARZO BOGOTA'!D16</f>
        <v>7839</v>
      </c>
      <c r="G16" s="53">
        <f>+'COMP-MARZO BOGOTA'!E16</f>
        <v>6.498598975345282</v>
      </c>
      <c r="H16" s="52">
        <f>+'COBER FALTANTE ABRIL'!B15</f>
        <v>9805</v>
      </c>
      <c r="I16" s="53">
        <f>+'COMP-ABRIL BOGOTA'!E16</f>
        <v>8.128430023378044</v>
      </c>
      <c r="J16" s="52">
        <f>+'COBER FALTANTE MAYO'!B15</f>
        <v>8954</v>
      </c>
      <c r="K16" s="53">
        <f>+'COBER FALTANTE MAYO'!C15</f>
        <v>7.422943643990516</v>
      </c>
    </row>
    <row r="17" spans="1:11" ht="24.75" customHeight="1">
      <c r="A17" s="85" t="s">
        <v>19</v>
      </c>
      <c r="B17" s="52">
        <f>+'COMP-ENERO BOGOTA'!D17</f>
        <v>10067</v>
      </c>
      <c r="C17" s="53">
        <f>+'COMP-ENERO BOGOTA'!E17</f>
        <v>8.345630295292889</v>
      </c>
      <c r="D17" s="52">
        <f>+'COMP-FEBRERO BOGOTA'!D17</f>
        <v>8212</v>
      </c>
      <c r="E17" s="53">
        <f>+'COMP-FEBRERO BOGOTA'!E17</f>
        <v>6.807819209788934</v>
      </c>
      <c r="F17" s="52">
        <f>+'COMP-MARZO BOGOTA'!D17</f>
        <v>7664</v>
      </c>
      <c r="G17" s="53">
        <f>+'COMP-MARZO BOGOTA'!E17</f>
        <v>6.353522457844909</v>
      </c>
      <c r="H17" s="52">
        <f>+'COBER FALTANTE ABRIL'!B16</f>
        <v>9728</v>
      </c>
      <c r="I17" s="53">
        <f>+'COMP-ABRIL BOGOTA'!E17</f>
        <v>8.06459635567788</v>
      </c>
      <c r="J17" s="52">
        <f>+'COBER FALTANTE MAYO'!B16</f>
        <v>9107</v>
      </c>
      <c r="K17" s="53">
        <f>+'COBER FALTANTE MAYO'!C16</f>
        <v>7.549781970719414</v>
      </c>
    </row>
    <row r="18" spans="1:11" ht="24.75" customHeight="1">
      <c r="A18" s="85" t="s">
        <v>74</v>
      </c>
      <c r="B18" s="52">
        <f>+'COMP-ENERO BOGOTA'!D18</f>
        <v>11732</v>
      </c>
      <c r="C18" s="53">
        <f>+'COMP-ENERO BOGOTA'!E18</f>
        <v>9.881243156742189</v>
      </c>
      <c r="D18" s="52">
        <f>+'COMP-FEBRERO BOGOTA'!D18</f>
        <v>6550</v>
      </c>
      <c r="E18" s="53">
        <f>+'COMP-FEBRERO BOGOTA'!E18</f>
        <v>5.516718605238777</v>
      </c>
      <c r="F18" s="52">
        <f>+'COMP-MARZO BOGOTA'!D18</f>
        <v>6321</v>
      </c>
      <c r="G18" s="53">
        <f>+'COMP-MARZO BOGOTA'!E18</f>
        <v>5.323844015834246</v>
      </c>
      <c r="H18" s="52">
        <f>+'COBER FALTANTE ABRIL'!B17</f>
        <v>9067</v>
      </c>
      <c r="I18" s="53">
        <f>+'COMP-ABRIL BOGOTA'!E18</f>
        <v>7.636654594458014</v>
      </c>
      <c r="J18" s="52">
        <f>+'COBER FALTANTE MAYO'!B17</f>
        <v>8407</v>
      </c>
      <c r="K18" s="53">
        <f>+'COBER FALTANTE MAYO'!C17</f>
        <v>7.080771498357618</v>
      </c>
    </row>
    <row r="19" ht="15" customHeight="1">
      <c r="A19" s="57" t="s">
        <v>55</v>
      </c>
    </row>
    <row r="20" ht="15" customHeight="1">
      <c r="A20" s="31" t="s">
        <v>102</v>
      </c>
    </row>
    <row r="21" spans="1:3" ht="12" customHeight="1">
      <c r="A21" s="71"/>
      <c r="B21" s="59"/>
      <c r="C21" s="59"/>
    </row>
  </sheetData>
  <sheetProtection/>
  <mergeCells count="6">
    <mergeCell ref="J6:K6"/>
    <mergeCell ref="A6:A7"/>
    <mergeCell ref="B6:C6"/>
    <mergeCell ref="D6:E6"/>
    <mergeCell ref="F6:G6"/>
    <mergeCell ref="H6:I6"/>
  </mergeCells>
  <printOptions horizontalCentered="1" verticalCentered="1"/>
  <pageMargins left="0.75" right="0.75" top="1" bottom="1" header="0" footer="0"/>
  <pageSetup horizontalDpi="300" verticalDpi="30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66FF"/>
  </sheetPr>
  <dimension ref="A1:I21"/>
  <sheetViews>
    <sheetView showGridLines="0" zoomScalePageLayoutView="0" workbookViewId="0" topLeftCell="A1">
      <pane xSplit="1" ySplit="7" topLeftCell="B8" activePane="bottomRight" state="frozen"/>
      <selection pane="topLeft" activeCell="K13" sqref="K13"/>
      <selection pane="topRight" activeCell="K13" sqref="K13"/>
      <selection pane="bottomLeft" activeCell="K13" sqref="K13"/>
      <selection pane="bottomRight" activeCell="K13" sqref="K13"/>
    </sheetView>
  </sheetViews>
  <sheetFormatPr defaultColWidth="14.57421875" defaultRowHeight="24.75" customHeight="1"/>
  <cols>
    <col min="1" max="1" width="22.421875" style="48" customWidth="1"/>
    <col min="2" max="2" width="12.140625" style="48" customWidth="1"/>
    <col min="3" max="3" width="8.140625" style="48" customWidth="1"/>
    <col min="4" max="4" width="11.28125" style="48" customWidth="1"/>
    <col min="5" max="5" width="8.140625" style="48" customWidth="1"/>
    <col min="6" max="6" width="11.28125" style="48" customWidth="1"/>
    <col min="7" max="7" width="8.140625" style="48" customWidth="1"/>
    <col min="8" max="8" width="11.28125" style="48" customWidth="1"/>
    <col min="9" max="9" width="8.140625" style="48" customWidth="1"/>
    <col min="10" max="16384" width="14.57421875" style="48" customWidth="1"/>
  </cols>
  <sheetData>
    <row r="1" spans="1:9" ht="18.75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</row>
    <row r="2" spans="1:9" ht="18.75" customHeight="1">
      <c r="A2" s="49" t="s">
        <v>71</v>
      </c>
      <c r="B2" s="47"/>
      <c r="C2" s="47"/>
      <c r="D2" s="47"/>
      <c r="E2" s="47"/>
      <c r="F2" s="47"/>
      <c r="G2" s="47"/>
      <c r="H2" s="47"/>
      <c r="I2" s="47"/>
    </row>
    <row r="3" spans="1:9" ht="18.75" customHeight="1">
      <c r="A3" s="49" t="s">
        <v>75</v>
      </c>
      <c r="B3" s="50"/>
      <c r="C3" s="50"/>
      <c r="D3" s="50"/>
      <c r="E3" s="50"/>
      <c r="F3" s="50"/>
      <c r="G3" s="50"/>
      <c r="H3" s="50"/>
      <c r="I3" s="50"/>
    </row>
    <row r="4" spans="1:9" ht="18.75" customHeight="1">
      <c r="A4" s="49" t="s">
        <v>76</v>
      </c>
      <c r="B4" s="70"/>
      <c r="C4" s="70"/>
      <c r="D4" s="70"/>
      <c r="E4" s="70"/>
      <c r="F4" s="70"/>
      <c r="G4" s="70"/>
      <c r="H4" s="70"/>
      <c r="I4" s="70"/>
    </row>
    <row r="6" spans="1:9" s="51" customFormat="1" ht="23.25" customHeight="1">
      <c r="A6" s="122" t="s">
        <v>47</v>
      </c>
      <c r="B6" s="124" t="s">
        <v>77</v>
      </c>
      <c r="C6" s="125"/>
      <c r="D6" s="124" t="s">
        <v>86</v>
      </c>
      <c r="E6" s="125"/>
      <c r="F6" s="124" t="s">
        <v>89</v>
      </c>
      <c r="G6" s="125"/>
      <c r="H6" s="124" t="s">
        <v>96</v>
      </c>
      <c r="I6" s="125"/>
    </row>
    <row r="7" spans="1:9" s="51" customFormat="1" ht="28.5" customHeight="1">
      <c r="A7" s="123"/>
      <c r="B7" s="88" t="s">
        <v>48</v>
      </c>
      <c r="C7" s="89" t="s">
        <v>21</v>
      </c>
      <c r="D7" s="88" t="s">
        <v>48</v>
      </c>
      <c r="E7" s="89" t="s">
        <v>21</v>
      </c>
      <c r="F7" s="88" t="s">
        <v>48</v>
      </c>
      <c r="G7" s="89" t="s">
        <v>21</v>
      </c>
      <c r="H7" s="88" t="s">
        <v>48</v>
      </c>
      <c r="I7" s="89" t="s">
        <v>21</v>
      </c>
    </row>
    <row r="8" spans="1:9" ht="28.5" customHeight="1">
      <c r="A8" s="90" t="s">
        <v>49</v>
      </c>
      <c r="B8" s="52">
        <f>+'COBER FALT ENE-FEB'!B7</f>
        <v>18724</v>
      </c>
      <c r="C8" s="53">
        <f>+'COBER FALT ENE-FEB'!C7</f>
        <v>15.413617392592837</v>
      </c>
      <c r="D8" s="52">
        <f>+'COBER FALT ENERO-MARZO'!B7</f>
        <v>29006</v>
      </c>
      <c r="E8" s="53">
        <f>+'COBER FALT ENERO-MARZO'!C7</f>
        <v>23.87777110070219</v>
      </c>
      <c r="F8" s="52">
        <f>+'COBER FALT ENERO-ABRIL'!B7</f>
        <v>41016</v>
      </c>
      <c r="G8" s="53">
        <f>+'COBER FALT ENERO-ABRIL'!C7</f>
        <v>33.76441630926019</v>
      </c>
      <c r="H8" s="52">
        <f>+'COBER FALT ENERO-MAYO'!B7</f>
        <v>52630</v>
      </c>
      <c r="I8" s="53">
        <f>+'COBER FALT ENERO-MAYO'!C7</f>
        <v>43.32507388229871</v>
      </c>
    </row>
    <row r="9" spans="1:9" ht="24.75" customHeight="1">
      <c r="A9" s="90" t="s">
        <v>50</v>
      </c>
      <c r="B9" s="52">
        <f>+'COBER FALT ENE-FEB'!B8</f>
        <v>18679</v>
      </c>
      <c r="C9" s="53">
        <f>+'COBER FALT ENE-FEB'!C8</f>
        <v>15.376573343101986</v>
      </c>
      <c r="D9" s="52">
        <f>+'COBER FALT ENERO-MARZO'!B8</f>
        <v>28972</v>
      </c>
      <c r="E9" s="53">
        <f>+'COBER FALT ENERO-MARZO'!C8</f>
        <v>23.849782263309105</v>
      </c>
      <c r="F9" s="52">
        <f>+'COBER FALT ENERO-ABRIL'!B8</f>
        <v>40976</v>
      </c>
      <c r="G9" s="53">
        <f>+'COBER FALT ENERO-ABRIL'!C8</f>
        <v>33.731488265268325</v>
      </c>
      <c r="H9" s="52">
        <f>+'COBER FALT ENERO-MAYO'!B8</f>
        <v>52602</v>
      </c>
      <c r="I9" s="53">
        <f>+'COBER FALT ENERO-MAYO'!C8</f>
        <v>43.3020242515044</v>
      </c>
    </row>
    <row r="10" spans="1:9" ht="24.75" customHeight="1">
      <c r="A10" s="90" t="s">
        <v>51</v>
      </c>
      <c r="B10" s="52">
        <f>+'COBER FALT ENE-FEB'!B9</f>
        <v>18476</v>
      </c>
      <c r="C10" s="53">
        <f>+'COBER FALT ENE-FEB'!C9</f>
        <v>15.209463519843263</v>
      </c>
      <c r="D10" s="52">
        <f>+'COBER FALT ENERO-MARZO'!B9</f>
        <v>28273</v>
      </c>
      <c r="E10" s="53">
        <f>+'COBER FALT ENERO-MARZO'!C9</f>
        <v>23.27436469455123</v>
      </c>
      <c r="F10" s="52">
        <f>+'COBER FALT ENERO-ABRIL'!B9</f>
        <v>37490</v>
      </c>
      <c r="G10" s="53">
        <f>+'COBER FALT ENERO-ABRIL'!C9</f>
        <v>30.861809231377134</v>
      </c>
      <c r="H10" s="52">
        <f>+'COBER FALT ENERO-MAYO'!B9</f>
        <v>46772</v>
      </c>
      <c r="I10" s="53">
        <f>+'COBER FALT ENERO-MAYO'!C9</f>
        <v>38.50276183968982</v>
      </c>
    </row>
    <row r="11" spans="1:9" ht="24.75" customHeight="1">
      <c r="A11" s="90" t="s">
        <v>52</v>
      </c>
      <c r="B11" s="52">
        <f>+'COBER FALT ENE-FEB'!B10</f>
        <v>18647</v>
      </c>
      <c r="C11" s="53">
        <f>+'COBER FALT ENE-FEB'!C10</f>
        <v>15.350230907908493</v>
      </c>
      <c r="D11" s="52">
        <f>+'COBER FALT ENERO-MARZO'!B10</f>
        <v>28910</v>
      </c>
      <c r="E11" s="53">
        <f>+'COBER FALT ENERO-MARZO'!C10</f>
        <v>23.79874379512171</v>
      </c>
      <c r="F11" s="52">
        <f>+'COBER FALT ENERO-ABRIL'!B10</f>
        <v>40875</v>
      </c>
      <c r="G11" s="53">
        <f>+'COBER FALT ENERO-ABRIL'!C10</f>
        <v>33.64834495418886</v>
      </c>
      <c r="H11" s="52">
        <f>+'COBER FALT ENERO-MAYO'!B10</f>
        <v>52482</v>
      </c>
      <c r="I11" s="53">
        <f>+'COBER FALT ENERO-MAYO'!C10</f>
        <v>43.2032401195288</v>
      </c>
    </row>
    <row r="12" spans="1:9" ht="24.75" customHeight="1">
      <c r="A12" s="90" t="s">
        <v>14</v>
      </c>
      <c r="B12" s="52">
        <f>+'COBER FALT ENE-FEB'!B11</f>
        <v>18679</v>
      </c>
      <c r="C12" s="53">
        <f>+'COBER FALT ENE-FEB'!C11</f>
        <v>15.376573343101986</v>
      </c>
      <c r="D12" s="52">
        <f>+'COBER FALT ENERO-MARZO'!B11</f>
        <v>28972</v>
      </c>
      <c r="E12" s="53">
        <f>+'COBER FALT ENERO-MARZO'!C11</f>
        <v>23.849782263309105</v>
      </c>
      <c r="F12" s="52">
        <f>+'COBER FALT ENERO-ABRIL'!B11</f>
        <v>40976</v>
      </c>
      <c r="G12" s="53">
        <f>+'COBER FALT ENERO-ABRIL'!C11</f>
        <v>33.731488265268325</v>
      </c>
      <c r="H12" s="52">
        <f>+'COBER FALT ENERO-MAYO'!B11</f>
        <v>52602</v>
      </c>
      <c r="I12" s="53">
        <f>+'COBER FALT ENERO-MAYO'!C11</f>
        <v>43.3020242515044</v>
      </c>
    </row>
    <row r="13" spans="1:9" ht="24.75" customHeight="1">
      <c r="A13" s="90" t="s">
        <v>15</v>
      </c>
      <c r="B13" s="52">
        <f>+'COBER FALT ENE-FEB'!B12</f>
        <v>19710</v>
      </c>
      <c r="C13" s="53">
        <f>+'COBER FALT ENE-FEB'!C12</f>
        <v>16.22529367699235</v>
      </c>
      <c r="D13" s="52">
        <f>+'COBER FALT ENERO-MARZO'!B12</f>
        <v>29418</v>
      </c>
      <c r="E13" s="53">
        <f>+'COBER FALT ENERO-MARZO'!C12</f>
        <v>24.21692995381842</v>
      </c>
      <c r="F13" s="52">
        <f>+'COBER FALT ENERO-ABRIL'!B12</f>
        <v>41400</v>
      </c>
      <c r="G13" s="53">
        <f>+'COBER FALT ENERO-ABRIL'!C12</f>
        <v>34.08052553158211</v>
      </c>
      <c r="H13" s="52">
        <f>+'COBER FALT ENERO-MAYO'!B12</f>
        <v>51164</v>
      </c>
      <c r="I13" s="53">
        <f>+'COBER FALT ENERO-MAYO'!C12</f>
        <v>42.11826106999679</v>
      </c>
    </row>
    <row r="14" spans="1:9" ht="24.75" customHeight="1">
      <c r="A14" s="90" t="s">
        <v>73</v>
      </c>
      <c r="B14" s="52">
        <f>+'COBER FALT ENE-FEB'!B13</f>
        <v>17565</v>
      </c>
      <c r="C14" s="53">
        <f>+'COBER FALT ENE-FEB'!C13</f>
        <v>14.5615373136803</v>
      </c>
      <c r="D14" s="52">
        <f>+'COBER FALT ENERO-MARZO'!B13</f>
        <v>24967</v>
      </c>
      <c r="E14" s="53">
        <f>+'COBER FALT ENERO-MARZO'!C13</f>
        <v>20.697859499610367</v>
      </c>
      <c r="F14" s="52">
        <f>+'COBER FALT ENERO-ABRIL'!B13</f>
        <v>34386</v>
      </c>
      <c r="G14" s="53">
        <f>+'COBER FALT ENERO-ABRIL'!C13</f>
        <v>28.50629217581616</v>
      </c>
      <c r="H14" s="52">
        <f>+'COBER FALT ENERO-MAYO'!B13</f>
        <v>43193</v>
      </c>
      <c r="I14" s="53">
        <f>+'COBER FALT ENERO-MAYO'!C13</f>
        <v>35.80737154510636</v>
      </c>
    </row>
    <row r="15" spans="1:9" ht="24.75" customHeight="1">
      <c r="A15" s="90" t="s">
        <v>17</v>
      </c>
      <c r="B15" s="52">
        <f>+'COBER FALT ENE-FEB'!B14</f>
        <v>17583</v>
      </c>
      <c r="C15" s="53">
        <f>+'COBER FALT ENE-FEB'!C14</f>
        <v>14.576459469766053</v>
      </c>
      <c r="D15" s="52">
        <f>+'COBER FALT ENERO-MARZO'!B14</f>
        <v>24978</v>
      </c>
      <c r="E15" s="53">
        <f>+'COBER FALT ENERO-MARZO'!C14</f>
        <v>20.706978594996105</v>
      </c>
      <c r="F15" s="52">
        <f>+'COBER FALT ENERO-ABRIL'!B14</f>
        <v>34401</v>
      </c>
      <c r="G15" s="53">
        <f>+'COBER FALT ENERO-ABRIL'!C14</f>
        <v>28.51872730588762</v>
      </c>
      <c r="H15" s="52">
        <f>+'COBER FALT ENERO-MAYO'!B14</f>
        <v>43177</v>
      </c>
      <c r="I15" s="53">
        <f>+'COBER FALT ENERO-MAYO'!C14</f>
        <v>35.79410740636347</v>
      </c>
    </row>
    <row r="16" spans="1:9" ht="24.75" customHeight="1">
      <c r="A16" s="90" t="s">
        <v>18</v>
      </c>
      <c r="B16" s="52">
        <f>+'COBER FALT ENE-FEB'!B15</f>
        <v>19498</v>
      </c>
      <c r="C16" s="53">
        <f>+'COBER FALT ENE-FEB'!C15</f>
        <v>16.16401107555585</v>
      </c>
      <c r="D16" s="52">
        <f>+'COBER FALT ENERO-MARZO'!B15</f>
        <v>27337</v>
      </c>
      <c r="E16" s="53">
        <f>+'COBER FALT ENERO-MARZO'!C15</f>
        <v>22.662610050901133</v>
      </c>
      <c r="F16" s="52">
        <f>+'COBER FALT ENERO-ABRIL'!B15</f>
        <v>37142</v>
      </c>
      <c r="G16" s="53">
        <f>+'COBER FALT ENERO-ABRIL'!C15</f>
        <v>30.791040074279177</v>
      </c>
      <c r="H16" s="52">
        <f>+'COBER FALT ENERO-MAYO'!B15</f>
        <v>46096</v>
      </c>
      <c r="I16" s="53">
        <f>+'COBER FALT ENERO-MAYO'!C15</f>
        <v>38.213983718269695</v>
      </c>
    </row>
    <row r="17" spans="1:9" ht="24.75" customHeight="1">
      <c r="A17" s="90" t="s">
        <v>19</v>
      </c>
      <c r="B17" s="52">
        <f>+'COBER FALT ENE-FEB'!B16</f>
        <v>18279</v>
      </c>
      <c r="C17" s="53">
        <f>+'COBER FALT ENE-FEB'!C16</f>
        <v>15.153449505081824</v>
      </c>
      <c r="D17" s="52">
        <f>+'COBER FALT ENERO-MARZO'!B16</f>
        <v>25943</v>
      </c>
      <c r="E17" s="53">
        <f>+'COBER FALT ENERO-MARZO'!C16</f>
        <v>21.506971962926734</v>
      </c>
      <c r="F17" s="52">
        <f>+'COBER FALT ENERO-ABRIL'!B16</f>
        <v>35671</v>
      </c>
      <c r="G17" s="53">
        <f>+'COBER FALT ENERO-ABRIL'!C16</f>
        <v>29.571568318604612</v>
      </c>
      <c r="H17" s="52">
        <f>+'COBER FALT ENERO-MAYO'!B16</f>
        <v>44778</v>
      </c>
      <c r="I17" s="53">
        <f>+'COBER FALT ENERO-MAYO'!C16</f>
        <v>37.12135028932403</v>
      </c>
    </row>
    <row r="18" spans="1:9" ht="24.75" customHeight="1">
      <c r="A18" s="90" t="s">
        <v>74</v>
      </c>
      <c r="B18" s="52">
        <f>+'COBER FALT ENE-FEB'!B17</f>
        <v>18282</v>
      </c>
      <c r="C18" s="53">
        <f>+'COBER FALT ENE-FEB'!C17</f>
        <v>15.397961761980966</v>
      </c>
      <c r="D18" s="52">
        <f>+'COBER FALT ENERO-MARZO'!B17</f>
        <v>24603</v>
      </c>
      <c r="E18" s="53">
        <f>+'COBER FALT ENERO-MARZO'!C17</f>
        <v>20.72180577781521</v>
      </c>
      <c r="F18" s="52">
        <f>+'COBER FALT ENERO-ABRIL'!B17</f>
        <v>33670</v>
      </c>
      <c r="G18" s="53">
        <f>+'COBER FALT ENERO-ABRIL'!C17</f>
        <v>28.358460372273225</v>
      </c>
      <c r="H18" s="52">
        <f>+'COBER FALT ENERO-MAYO'!B17</f>
        <v>42077</v>
      </c>
      <c r="I18" s="53">
        <f>+'COBER FALT ENERO-MAYO'!C17</f>
        <v>35.43923187063084</v>
      </c>
    </row>
    <row r="19" ht="15" customHeight="1">
      <c r="A19" s="57" t="s">
        <v>55</v>
      </c>
    </row>
    <row r="20" ht="15" customHeight="1">
      <c r="A20" s="31" t="s">
        <v>102</v>
      </c>
    </row>
    <row r="21" spans="1:9" ht="12" customHeight="1">
      <c r="A21" s="71"/>
      <c r="B21" s="59"/>
      <c r="C21" s="59"/>
      <c r="D21" s="59"/>
      <c r="E21" s="59"/>
      <c r="F21" s="59"/>
      <c r="G21" s="59"/>
      <c r="H21" s="59"/>
      <c r="I21" s="59"/>
    </row>
  </sheetData>
  <sheetProtection/>
  <mergeCells count="5">
    <mergeCell ref="H6:I6"/>
    <mergeCell ref="A6:A7"/>
    <mergeCell ref="B6:C6"/>
    <mergeCell ref="D6:E6"/>
    <mergeCell ref="F6:G6"/>
  </mergeCells>
  <printOptions horizontalCentered="1" verticalCentered="1"/>
  <pageMargins left="0.75" right="0.75" top="1" bottom="1" header="0" footer="0"/>
  <pageSetup horizontalDpi="300" verticalDpi="30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7:AM34"/>
  <sheetViews>
    <sheetView zoomScalePageLayoutView="0" workbookViewId="0" topLeftCell="W4">
      <selection activeCell="AM11" sqref="AM11:AM30"/>
    </sheetView>
  </sheetViews>
  <sheetFormatPr defaultColWidth="11.421875" defaultRowHeight="12.75"/>
  <cols>
    <col min="1" max="1" width="4.57421875" style="0" customWidth="1"/>
    <col min="3" max="3" width="12.7109375" style="0" customWidth="1"/>
    <col min="11" max="11" width="1.28515625" style="0" customWidth="1"/>
    <col min="12" max="12" width="18.00390625" style="0" customWidth="1"/>
    <col min="21" max="21" width="4.00390625" style="0" customWidth="1"/>
    <col min="31" max="31" width="2.57421875" style="0" customWidth="1"/>
    <col min="33" max="33" width="12.140625" style="0" customWidth="1"/>
  </cols>
  <sheetData>
    <row r="7" spans="3:33" ht="12.75">
      <c r="C7" s="66" t="s">
        <v>61</v>
      </c>
      <c r="M7" s="66" t="s">
        <v>62</v>
      </c>
      <c r="W7" s="66" t="s">
        <v>64</v>
      </c>
      <c r="AG7" s="66" t="s">
        <v>63</v>
      </c>
    </row>
    <row r="8" spans="1:34" ht="12.75">
      <c r="A8" s="126" t="s">
        <v>3</v>
      </c>
      <c r="B8" s="127"/>
      <c r="C8" s="132" t="s">
        <v>4</v>
      </c>
      <c r="D8" s="135" t="s">
        <v>21</v>
      </c>
      <c r="K8" s="126" t="s">
        <v>3</v>
      </c>
      <c r="L8" s="127"/>
      <c r="M8" s="132" t="s">
        <v>4</v>
      </c>
      <c r="N8" s="135" t="s">
        <v>21</v>
      </c>
      <c r="U8" s="126" t="s">
        <v>3</v>
      </c>
      <c r="V8" s="127"/>
      <c r="W8" s="132" t="s">
        <v>4</v>
      </c>
      <c r="X8" s="135" t="s">
        <v>21</v>
      </c>
      <c r="AE8" s="126" t="s">
        <v>3</v>
      </c>
      <c r="AF8" s="127"/>
      <c r="AG8" s="132" t="s">
        <v>4</v>
      </c>
      <c r="AH8" s="135" t="s">
        <v>21</v>
      </c>
    </row>
    <row r="9" spans="1:34" ht="12.75">
      <c r="A9" s="128"/>
      <c r="B9" s="129"/>
      <c r="C9" s="133"/>
      <c r="D9" s="136"/>
      <c r="K9" s="128"/>
      <c r="L9" s="129"/>
      <c r="M9" s="133"/>
      <c r="N9" s="136"/>
      <c r="U9" s="128"/>
      <c r="V9" s="129"/>
      <c r="W9" s="133"/>
      <c r="X9" s="136"/>
      <c r="AE9" s="128"/>
      <c r="AF9" s="129"/>
      <c r="AG9" s="133"/>
      <c r="AH9" s="136"/>
    </row>
    <row r="10" spans="1:34" ht="12.75">
      <c r="A10" s="130"/>
      <c r="B10" s="131"/>
      <c r="C10" s="134"/>
      <c r="D10" s="136"/>
      <c r="K10" s="130"/>
      <c r="L10" s="131"/>
      <c r="M10" s="134"/>
      <c r="N10" s="136"/>
      <c r="U10" s="130"/>
      <c r="V10" s="131"/>
      <c r="W10" s="134"/>
      <c r="X10" s="136"/>
      <c r="AE10" s="130"/>
      <c r="AF10" s="131"/>
      <c r="AG10" s="134"/>
      <c r="AH10" s="136"/>
    </row>
    <row r="11" spans="1:39" ht="15" customHeight="1">
      <c r="A11" s="7">
        <v>1</v>
      </c>
      <c r="B11" s="8" t="s">
        <v>22</v>
      </c>
      <c r="C11" s="10">
        <v>8800</v>
      </c>
      <c r="D11" s="67">
        <f>+C11*100/$C$31</f>
        <v>7.283389819384961</v>
      </c>
      <c r="E11" s="67">
        <f>654*D11/100</f>
        <v>47.63336941877765</v>
      </c>
      <c r="G11" s="67">
        <f>+C11+E11</f>
        <v>8847.633369418778</v>
      </c>
      <c r="I11">
        <v>8848</v>
      </c>
      <c r="K11" s="7">
        <v>1</v>
      </c>
      <c r="L11" s="8" t="s">
        <v>22</v>
      </c>
      <c r="M11" s="15">
        <v>5762</v>
      </c>
      <c r="N11" s="67">
        <f>+M11*100/$C$31</f>
        <v>4.7689650158291075</v>
      </c>
      <c r="O11" s="67">
        <f>226*N11/100</f>
        <v>10.777860935773782</v>
      </c>
      <c r="Q11" s="67">
        <f>+M11+O11</f>
        <v>5772.777860935774</v>
      </c>
      <c r="S11">
        <v>5772</v>
      </c>
      <c r="U11" s="7">
        <v>1</v>
      </c>
      <c r="V11" s="8" t="s">
        <v>22</v>
      </c>
      <c r="W11" s="15">
        <v>5841</v>
      </c>
      <c r="X11" s="67">
        <f>+W11*100/$W$31</f>
        <v>4.8990170094273155</v>
      </c>
      <c r="Y11" s="67">
        <f>498*X11/100</f>
        <v>24.39710470694803</v>
      </c>
      <c r="AA11" s="67">
        <f>+W11-Y11</f>
        <v>5816.602895293052</v>
      </c>
      <c r="AC11">
        <v>5817</v>
      </c>
      <c r="AE11" s="7">
        <v>1</v>
      </c>
      <c r="AF11" s="8" t="s">
        <v>22</v>
      </c>
      <c r="AG11" s="15">
        <v>9066.040238095238</v>
      </c>
      <c r="AH11" s="67">
        <f>+AG11*100/$AG$31</f>
        <v>7.5299155845644075</v>
      </c>
      <c r="AI11" s="67">
        <f>226*AH11/100</f>
        <v>17.01760922111556</v>
      </c>
      <c r="AK11" s="67">
        <f>+AG11+AI11</f>
        <v>9083.057847316353</v>
      </c>
      <c r="AM11">
        <v>9083</v>
      </c>
    </row>
    <row r="12" spans="1:39" ht="15" customHeight="1">
      <c r="A12" s="17">
        <v>2</v>
      </c>
      <c r="B12" s="18" t="s">
        <v>23</v>
      </c>
      <c r="C12" s="20">
        <v>7823.339929759511</v>
      </c>
      <c r="D12" s="67">
        <f aca="true" t="shared" si="0" ref="D12:D30">+C12*100/$C$31</f>
        <v>6.475049363408895</v>
      </c>
      <c r="E12" s="67">
        <f aca="true" t="shared" si="1" ref="E12:E30">654*D12/100</f>
        <v>42.34682283669417</v>
      </c>
      <c r="G12" s="67">
        <f aca="true" t="shared" si="2" ref="G12:G30">+C12+E12</f>
        <v>7865.686752596204</v>
      </c>
      <c r="I12">
        <v>7866</v>
      </c>
      <c r="K12" s="17">
        <v>2</v>
      </c>
      <c r="L12" s="18" t="s">
        <v>23</v>
      </c>
      <c r="M12" s="24">
        <v>1238</v>
      </c>
      <c r="N12" s="67">
        <f aca="true" t="shared" si="3" ref="N12:N30">+M12*100/$C$31</f>
        <v>1.0246405223180206</v>
      </c>
      <c r="O12" s="67">
        <f aca="true" t="shared" si="4" ref="O12:O31">226*N12/100</f>
        <v>2.3156875804387265</v>
      </c>
      <c r="Q12" s="67">
        <f aca="true" t="shared" si="5" ref="Q12:Q30">+M12+O12</f>
        <v>1240.3156875804386</v>
      </c>
      <c r="S12">
        <v>1240</v>
      </c>
      <c r="U12" s="17">
        <v>2</v>
      </c>
      <c r="V12" s="18" t="s">
        <v>23</v>
      </c>
      <c r="W12" s="24">
        <v>1138</v>
      </c>
      <c r="X12" s="67">
        <f aca="true" t="shared" si="6" ref="X12:X30">+W12*100/$W$31</f>
        <v>0.954473781326534</v>
      </c>
      <c r="Y12" s="67">
        <f aca="true" t="shared" si="7" ref="Y12:Y30">498*X12/100</f>
        <v>4.753279431006139</v>
      </c>
      <c r="AA12" s="67">
        <f aca="true" t="shared" si="8" ref="AA12:AA30">+W12-Y12</f>
        <v>1133.2467205689939</v>
      </c>
      <c r="AC12">
        <v>1133</v>
      </c>
      <c r="AE12" s="17">
        <v>2</v>
      </c>
      <c r="AF12" s="18" t="s">
        <v>23</v>
      </c>
      <c r="AG12" s="24">
        <v>7532.537281284607</v>
      </c>
      <c r="AH12" s="67">
        <f aca="true" t="shared" si="9" ref="AH12:AH30">+AG12*100/$AG$31</f>
        <v>6.25624510547882</v>
      </c>
      <c r="AI12" s="67">
        <f aca="true" t="shared" si="10" ref="AI12:AI30">226*AH12/100</f>
        <v>14.139113938382133</v>
      </c>
      <c r="AK12" s="67">
        <f aca="true" t="shared" si="11" ref="AK12:AK30">+AG12+AI12</f>
        <v>7546.676395222989</v>
      </c>
      <c r="AM12">
        <v>7547</v>
      </c>
    </row>
    <row r="13" spans="1:39" ht="15" customHeight="1">
      <c r="A13" s="17">
        <v>3</v>
      </c>
      <c r="B13" s="18" t="s">
        <v>24</v>
      </c>
      <c r="C13" s="20">
        <v>1400</v>
      </c>
      <c r="D13" s="67">
        <f t="shared" si="0"/>
        <v>1.1587211076294257</v>
      </c>
      <c r="E13" s="67">
        <f t="shared" si="1"/>
        <v>7.578036043896444</v>
      </c>
      <c r="G13" s="67">
        <f t="shared" si="2"/>
        <v>1407.5780360438964</v>
      </c>
      <c r="I13">
        <v>1407</v>
      </c>
      <c r="K13" s="17">
        <v>3</v>
      </c>
      <c r="L13" s="18" t="s">
        <v>24</v>
      </c>
      <c r="M13" s="24">
        <v>1744</v>
      </c>
      <c r="N13" s="67">
        <f t="shared" si="3"/>
        <v>1.4434354369326559</v>
      </c>
      <c r="O13" s="67">
        <f t="shared" si="4"/>
        <v>3.2621640874678026</v>
      </c>
      <c r="Q13" s="67">
        <f t="shared" si="5"/>
        <v>1747.262164087468</v>
      </c>
      <c r="S13">
        <v>1747</v>
      </c>
      <c r="U13" s="17">
        <v>3</v>
      </c>
      <c r="V13" s="18" t="s">
        <v>24</v>
      </c>
      <c r="W13" s="24">
        <v>1673</v>
      </c>
      <c r="X13" s="67">
        <f t="shared" si="6"/>
        <v>1.4031938806320663</v>
      </c>
      <c r="Y13" s="67">
        <f t="shared" si="7"/>
        <v>6.987905525547689</v>
      </c>
      <c r="AA13" s="67">
        <f t="shared" si="8"/>
        <v>1666.0120944744524</v>
      </c>
      <c r="AC13">
        <v>1666</v>
      </c>
      <c r="AE13" s="17">
        <v>3</v>
      </c>
      <c r="AF13" s="18" t="s">
        <v>24</v>
      </c>
      <c r="AG13" s="24">
        <v>1329</v>
      </c>
      <c r="AH13" s="67">
        <f t="shared" si="9"/>
        <v>1.1038179347402288</v>
      </c>
      <c r="AI13" s="67">
        <f t="shared" si="10"/>
        <v>2.494628532512917</v>
      </c>
      <c r="AK13" s="67">
        <f t="shared" si="11"/>
        <v>1331.494628532513</v>
      </c>
      <c r="AM13">
        <v>1331</v>
      </c>
    </row>
    <row r="14" spans="1:39" ht="15" customHeight="1">
      <c r="A14" s="17">
        <v>4</v>
      </c>
      <c r="B14" s="18" t="s">
        <v>25</v>
      </c>
      <c r="C14" s="20">
        <v>6267.864424268007</v>
      </c>
      <c r="D14" s="67">
        <f t="shared" si="0"/>
        <v>5.187647720113497</v>
      </c>
      <c r="E14" s="67">
        <f t="shared" si="1"/>
        <v>33.92721608954227</v>
      </c>
      <c r="G14" s="67">
        <f t="shared" si="2"/>
        <v>6301.791640357549</v>
      </c>
      <c r="I14">
        <v>6302</v>
      </c>
      <c r="K14" s="17">
        <v>4</v>
      </c>
      <c r="L14" s="18" t="s">
        <v>25</v>
      </c>
      <c r="M14" s="24">
        <v>7183</v>
      </c>
      <c r="N14" s="67">
        <f t="shared" si="3"/>
        <v>5.945066940072975</v>
      </c>
      <c r="O14" s="67">
        <f t="shared" si="4"/>
        <v>13.435851284564924</v>
      </c>
      <c r="Q14" s="67">
        <f t="shared" si="5"/>
        <v>7196.435851284565</v>
      </c>
      <c r="S14">
        <v>7197</v>
      </c>
      <c r="U14" s="17">
        <v>4</v>
      </c>
      <c r="V14" s="18" t="s">
        <v>25</v>
      </c>
      <c r="W14" s="24">
        <v>7095</v>
      </c>
      <c r="X14" s="67">
        <f t="shared" si="6"/>
        <v>5.95078337303318</v>
      </c>
      <c r="Y14" s="67">
        <f t="shared" si="7"/>
        <v>29.634901197705236</v>
      </c>
      <c r="AA14" s="67">
        <f t="shared" si="8"/>
        <v>7065.365098802295</v>
      </c>
      <c r="AC14">
        <v>7065</v>
      </c>
      <c r="AE14" s="17">
        <v>4</v>
      </c>
      <c r="AF14" s="18" t="s">
        <v>25</v>
      </c>
      <c r="AG14" s="24">
        <v>6064.1084745293465</v>
      </c>
      <c r="AH14" s="67">
        <f t="shared" si="9"/>
        <v>5.036622793375246</v>
      </c>
      <c r="AI14" s="67">
        <f t="shared" si="10"/>
        <v>11.382767513028057</v>
      </c>
      <c r="AK14" s="67">
        <f t="shared" si="11"/>
        <v>6075.491242042374</v>
      </c>
      <c r="AM14">
        <v>6076</v>
      </c>
    </row>
    <row r="15" spans="1:39" ht="15" customHeight="1">
      <c r="A15" s="17">
        <v>5</v>
      </c>
      <c r="B15" s="18" t="s">
        <v>26</v>
      </c>
      <c r="C15" s="20">
        <v>6135.848315304205</v>
      </c>
      <c r="D15" s="67">
        <f t="shared" si="0"/>
        <v>5.078383540111025</v>
      </c>
      <c r="E15" s="67">
        <f t="shared" si="1"/>
        <v>33.2126283523261</v>
      </c>
      <c r="G15" s="67">
        <f t="shared" si="2"/>
        <v>6169.060943656531</v>
      </c>
      <c r="I15">
        <v>6169</v>
      </c>
      <c r="K15" s="17">
        <v>5</v>
      </c>
      <c r="L15" s="18" t="s">
        <v>26</v>
      </c>
      <c r="M15" s="24">
        <v>8196</v>
      </c>
      <c r="N15" s="67">
        <f t="shared" si="3"/>
        <v>6.783484427236266</v>
      </c>
      <c r="O15" s="67">
        <f t="shared" si="4"/>
        <v>15.330674805553963</v>
      </c>
      <c r="Q15" s="67">
        <f t="shared" si="5"/>
        <v>8211.330674805555</v>
      </c>
      <c r="S15">
        <v>8211</v>
      </c>
      <c r="U15" s="17">
        <v>5</v>
      </c>
      <c r="V15" s="18" t="s">
        <v>26</v>
      </c>
      <c r="W15" s="24">
        <v>8138</v>
      </c>
      <c r="X15" s="67">
        <f t="shared" si="6"/>
        <v>6.825577884389573</v>
      </c>
      <c r="Y15" s="67">
        <f t="shared" si="7"/>
        <v>33.99137786426007</v>
      </c>
      <c r="AA15" s="67">
        <f t="shared" si="8"/>
        <v>8104.00862213574</v>
      </c>
      <c r="AC15">
        <v>8104</v>
      </c>
      <c r="AE15" s="17">
        <v>5</v>
      </c>
      <c r="AF15" s="18" t="s">
        <v>26</v>
      </c>
      <c r="AG15" s="24">
        <v>6389.676002214839</v>
      </c>
      <c r="AH15" s="67">
        <f t="shared" si="9"/>
        <v>5.307027064276889</v>
      </c>
      <c r="AI15" s="67">
        <f t="shared" si="10"/>
        <v>11.99388116526577</v>
      </c>
      <c r="AK15" s="67">
        <f t="shared" si="11"/>
        <v>6401.669883380105</v>
      </c>
      <c r="AM15">
        <v>6402</v>
      </c>
    </row>
    <row r="16" spans="1:39" ht="15" customHeight="1">
      <c r="A16" s="17">
        <v>6</v>
      </c>
      <c r="B16" s="18" t="s">
        <v>27</v>
      </c>
      <c r="C16" s="20">
        <v>3554.05687382921</v>
      </c>
      <c r="D16" s="67">
        <f t="shared" si="0"/>
        <v>2.941543369586683</v>
      </c>
      <c r="E16" s="67">
        <f t="shared" si="1"/>
        <v>19.237693637096907</v>
      </c>
      <c r="G16" s="67">
        <f t="shared" si="2"/>
        <v>3573.294567466307</v>
      </c>
      <c r="I16">
        <v>3573</v>
      </c>
      <c r="K16" s="17">
        <v>6</v>
      </c>
      <c r="L16" s="18" t="s">
        <v>27</v>
      </c>
      <c r="M16" s="24">
        <v>3148</v>
      </c>
      <c r="N16" s="67">
        <f t="shared" si="3"/>
        <v>2.605467176298166</v>
      </c>
      <c r="O16" s="67">
        <f t="shared" si="4"/>
        <v>5.888355818433855</v>
      </c>
      <c r="Q16" s="67">
        <f t="shared" si="5"/>
        <v>3153.888355818434</v>
      </c>
      <c r="S16">
        <v>3154</v>
      </c>
      <c r="U16" s="17">
        <v>6</v>
      </c>
      <c r="V16" s="18" t="s">
        <v>27</v>
      </c>
      <c r="W16" s="24">
        <v>3133</v>
      </c>
      <c r="X16" s="67">
        <f t="shared" si="6"/>
        <v>2.6277384506995003</v>
      </c>
      <c r="Y16" s="67">
        <f t="shared" si="7"/>
        <v>13.08613748448351</v>
      </c>
      <c r="AA16" s="67">
        <f t="shared" si="8"/>
        <v>3119.9138625155165</v>
      </c>
      <c r="AC16">
        <v>3120</v>
      </c>
      <c r="AE16" s="17">
        <v>6</v>
      </c>
      <c r="AF16" s="18" t="s">
        <v>27</v>
      </c>
      <c r="AG16" s="24">
        <v>3443.428671096345</v>
      </c>
      <c r="AH16" s="67">
        <f t="shared" si="9"/>
        <v>2.8599836901089977</v>
      </c>
      <c r="AI16" s="67">
        <f t="shared" si="10"/>
        <v>6.463563139646335</v>
      </c>
      <c r="AK16" s="67">
        <f t="shared" si="11"/>
        <v>3449.8922342359915</v>
      </c>
      <c r="AM16">
        <v>3450</v>
      </c>
    </row>
    <row r="17" spans="1:39" ht="15" customHeight="1">
      <c r="A17" s="17">
        <v>7</v>
      </c>
      <c r="B17" s="18" t="s">
        <v>28</v>
      </c>
      <c r="C17" s="20">
        <v>9271.768093271425</v>
      </c>
      <c r="D17" s="67">
        <f t="shared" si="0"/>
        <v>7.673852424799024</v>
      </c>
      <c r="E17" s="67">
        <f t="shared" si="1"/>
        <v>50.186994858185614</v>
      </c>
      <c r="G17" s="67">
        <f t="shared" si="2"/>
        <v>9321.95508812961</v>
      </c>
      <c r="I17">
        <v>9322</v>
      </c>
      <c r="K17" s="17">
        <v>7</v>
      </c>
      <c r="L17" s="18" t="s">
        <v>28</v>
      </c>
      <c r="M17" s="24">
        <v>11503</v>
      </c>
      <c r="N17" s="67">
        <f t="shared" si="3"/>
        <v>9.520549215043774</v>
      </c>
      <c r="O17" s="67">
        <f t="shared" si="4"/>
        <v>21.51644122599893</v>
      </c>
      <c r="Q17" s="67">
        <f t="shared" si="5"/>
        <v>11524.516441225998</v>
      </c>
      <c r="S17">
        <v>11525</v>
      </c>
      <c r="U17" s="17">
        <v>7</v>
      </c>
      <c r="V17" s="18" t="s">
        <v>28</v>
      </c>
      <c r="W17" s="24">
        <v>11606</v>
      </c>
      <c r="X17" s="67">
        <f t="shared" si="6"/>
        <v>9.734290602878518</v>
      </c>
      <c r="Y17" s="67">
        <f t="shared" si="7"/>
        <v>48.476767202335026</v>
      </c>
      <c r="AA17" s="67">
        <f t="shared" si="8"/>
        <v>11557.523232797665</v>
      </c>
      <c r="AC17">
        <v>11558</v>
      </c>
      <c r="AE17" s="17">
        <v>7</v>
      </c>
      <c r="AF17" s="18" t="s">
        <v>28</v>
      </c>
      <c r="AG17" s="24">
        <v>10187.86107696567</v>
      </c>
      <c r="AH17" s="67">
        <f t="shared" si="9"/>
        <v>8.461658219260052</v>
      </c>
      <c r="AI17" s="67">
        <f t="shared" si="10"/>
        <v>19.123347575527717</v>
      </c>
      <c r="AK17" s="67">
        <f t="shared" si="11"/>
        <v>10206.984424541197</v>
      </c>
      <c r="AM17">
        <v>10207</v>
      </c>
    </row>
    <row r="18" spans="1:39" ht="15" customHeight="1">
      <c r="A18" s="17">
        <v>8</v>
      </c>
      <c r="B18" s="18" t="s">
        <v>29</v>
      </c>
      <c r="C18" s="20">
        <v>14745</v>
      </c>
      <c r="D18" s="67">
        <f t="shared" si="0"/>
        <v>12.203816237139915</v>
      </c>
      <c r="E18" s="67">
        <f t="shared" si="1"/>
        <v>79.81295819089505</v>
      </c>
      <c r="G18" s="67">
        <f t="shared" si="2"/>
        <v>14824.812958190894</v>
      </c>
      <c r="I18">
        <v>14825</v>
      </c>
      <c r="K18" s="17">
        <v>8</v>
      </c>
      <c r="L18" s="18" t="s">
        <v>29</v>
      </c>
      <c r="M18" s="24">
        <v>17464</v>
      </c>
      <c r="N18" s="67">
        <f t="shared" si="3"/>
        <v>14.454218159743064</v>
      </c>
      <c r="O18" s="67">
        <f t="shared" si="4"/>
        <v>32.66653304101933</v>
      </c>
      <c r="Q18" s="67">
        <f t="shared" si="5"/>
        <v>17496.666533041018</v>
      </c>
      <c r="S18">
        <v>17497</v>
      </c>
      <c r="U18" s="17">
        <v>8</v>
      </c>
      <c r="V18" s="18" t="s">
        <v>29</v>
      </c>
      <c r="W18" s="24">
        <v>16942</v>
      </c>
      <c r="X18" s="67">
        <f t="shared" si="6"/>
        <v>14.209749387727715</v>
      </c>
      <c r="Y18" s="67">
        <f t="shared" si="7"/>
        <v>70.76455195088403</v>
      </c>
      <c r="AA18" s="67">
        <f t="shared" si="8"/>
        <v>16871.235448049116</v>
      </c>
      <c r="AC18">
        <v>16871</v>
      </c>
      <c r="AE18" s="17">
        <v>8</v>
      </c>
      <c r="AF18" s="18" t="s">
        <v>29</v>
      </c>
      <c r="AG18" s="24">
        <v>14473</v>
      </c>
      <c r="AH18" s="67">
        <f t="shared" si="9"/>
        <v>12.020735116249309</v>
      </c>
      <c r="AI18" s="67">
        <f t="shared" si="10"/>
        <v>27.166861362723438</v>
      </c>
      <c r="AK18" s="67">
        <f t="shared" si="11"/>
        <v>14500.166861362723</v>
      </c>
      <c r="AM18">
        <v>14500</v>
      </c>
    </row>
    <row r="19" spans="1:39" ht="15" customHeight="1">
      <c r="A19" s="17">
        <v>9</v>
      </c>
      <c r="B19" s="18" t="s">
        <v>30</v>
      </c>
      <c r="C19" s="20">
        <v>5439.74419329653</v>
      </c>
      <c r="D19" s="67">
        <f t="shared" si="0"/>
        <v>4.502247440626637</v>
      </c>
      <c r="E19" s="67">
        <f t="shared" si="1"/>
        <v>29.444698261698207</v>
      </c>
      <c r="G19" s="67">
        <f t="shared" si="2"/>
        <v>5469.1888915582285</v>
      </c>
      <c r="I19">
        <v>5469</v>
      </c>
      <c r="K19" s="17">
        <v>9</v>
      </c>
      <c r="L19" s="18" t="s">
        <v>30</v>
      </c>
      <c r="M19" s="24">
        <v>5271</v>
      </c>
      <c r="N19" s="67">
        <f t="shared" si="3"/>
        <v>4.362584970224788</v>
      </c>
      <c r="O19" s="67">
        <f t="shared" si="4"/>
        <v>9.85944203270802</v>
      </c>
      <c r="Q19" s="67">
        <f t="shared" si="5"/>
        <v>5280.859442032708</v>
      </c>
      <c r="S19">
        <v>5281</v>
      </c>
      <c r="U19" s="17">
        <v>9</v>
      </c>
      <c r="V19" s="18" t="s">
        <v>30</v>
      </c>
      <c r="W19" s="24">
        <v>5228</v>
      </c>
      <c r="X19" s="67">
        <f t="shared" si="6"/>
        <v>4.3848760358305094</v>
      </c>
      <c r="Y19" s="67">
        <f t="shared" si="7"/>
        <v>21.83668265843594</v>
      </c>
      <c r="AA19" s="67">
        <f t="shared" si="8"/>
        <v>5206.163317341564</v>
      </c>
      <c r="AC19">
        <v>5206</v>
      </c>
      <c r="AE19" s="17">
        <v>9</v>
      </c>
      <c r="AF19" s="18" t="s">
        <v>30</v>
      </c>
      <c r="AG19" s="41">
        <v>6306.069205426356</v>
      </c>
      <c r="AH19" s="67">
        <f t="shared" si="9"/>
        <v>5.237586370701788</v>
      </c>
      <c r="AI19" s="67">
        <f t="shared" si="10"/>
        <v>11.83694519778604</v>
      </c>
      <c r="AK19" s="67">
        <f t="shared" si="11"/>
        <v>6317.906150624142</v>
      </c>
      <c r="AM19">
        <v>6318</v>
      </c>
    </row>
    <row r="20" spans="1:39" ht="15" customHeight="1">
      <c r="A20" s="17">
        <v>10</v>
      </c>
      <c r="B20" s="18" t="s">
        <v>31</v>
      </c>
      <c r="C20" s="20">
        <v>8861.218520756258</v>
      </c>
      <c r="D20" s="67">
        <f t="shared" si="0"/>
        <v>7.334057813797909</v>
      </c>
      <c r="E20" s="67">
        <f t="shared" si="1"/>
        <v>47.96473810223833</v>
      </c>
      <c r="G20" s="67">
        <f t="shared" si="2"/>
        <v>8909.183258858497</v>
      </c>
      <c r="I20">
        <v>8909</v>
      </c>
      <c r="K20" s="17">
        <v>10</v>
      </c>
      <c r="L20" s="18" t="s">
        <v>31</v>
      </c>
      <c r="M20" s="24">
        <v>11868</v>
      </c>
      <c r="N20" s="67">
        <f t="shared" si="3"/>
        <v>9.822644360961446</v>
      </c>
      <c r="O20" s="67">
        <f t="shared" si="4"/>
        <v>22.19917625577287</v>
      </c>
      <c r="Q20" s="67">
        <f t="shared" si="5"/>
        <v>11890.199176255774</v>
      </c>
      <c r="S20">
        <v>11890</v>
      </c>
      <c r="U20" s="17">
        <v>10</v>
      </c>
      <c r="V20" s="18" t="s">
        <v>31</v>
      </c>
      <c r="W20" s="24">
        <v>11863</v>
      </c>
      <c r="X20" s="67">
        <f t="shared" si="6"/>
        <v>9.949843996376691</v>
      </c>
      <c r="Y20" s="67">
        <f t="shared" si="7"/>
        <v>49.550223101955915</v>
      </c>
      <c r="AA20" s="67">
        <f t="shared" si="8"/>
        <v>11813.449776898044</v>
      </c>
      <c r="AC20">
        <v>11813</v>
      </c>
      <c r="AE20" s="17">
        <v>10</v>
      </c>
      <c r="AF20" s="18" t="s">
        <v>31</v>
      </c>
      <c r="AG20" s="24">
        <v>8911.849047619047</v>
      </c>
      <c r="AH20" s="67">
        <f t="shared" si="9"/>
        <v>7.401850120737044</v>
      </c>
      <c r="AI20" s="67">
        <f t="shared" si="10"/>
        <v>16.72818127286572</v>
      </c>
      <c r="AK20" s="67">
        <f t="shared" si="11"/>
        <v>8928.577228891912</v>
      </c>
      <c r="AM20">
        <v>8928</v>
      </c>
    </row>
    <row r="21" spans="1:39" ht="15" customHeight="1">
      <c r="A21" s="17">
        <v>11</v>
      </c>
      <c r="B21" s="18" t="s">
        <v>32</v>
      </c>
      <c r="C21" s="20">
        <v>11242.74323045557</v>
      </c>
      <c r="D21" s="67">
        <f t="shared" si="0"/>
        <v>9.305145634847646</v>
      </c>
      <c r="E21" s="67">
        <f t="shared" si="1"/>
        <v>60.85565245190361</v>
      </c>
      <c r="G21" s="67">
        <f t="shared" si="2"/>
        <v>11303.598882907474</v>
      </c>
      <c r="I21">
        <v>11303</v>
      </c>
      <c r="K21" s="17">
        <v>11</v>
      </c>
      <c r="L21" s="18" t="s">
        <v>32</v>
      </c>
      <c r="M21" s="24">
        <v>16796</v>
      </c>
      <c r="N21" s="67">
        <f t="shared" si="3"/>
        <v>13.901342659817024</v>
      </c>
      <c r="O21" s="67">
        <f t="shared" si="4"/>
        <v>31.417034411186474</v>
      </c>
      <c r="Q21" s="67">
        <f t="shared" si="5"/>
        <v>16827.417034411188</v>
      </c>
      <c r="S21">
        <v>16827</v>
      </c>
      <c r="U21" s="17">
        <v>11</v>
      </c>
      <c r="V21" s="18" t="s">
        <v>32</v>
      </c>
      <c r="W21" s="24">
        <v>16870</v>
      </c>
      <c r="X21" s="67">
        <f t="shared" si="6"/>
        <v>14.149360888381924</v>
      </c>
      <c r="Y21" s="67">
        <f t="shared" si="7"/>
        <v>70.46381722414199</v>
      </c>
      <c r="AA21" s="67">
        <f t="shared" si="8"/>
        <v>16799.536182775857</v>
      </c>
      <c r="AC21">
        <v>16800</v>
      </c>
      <c r="AE21" s="17">
        <v>11</v>
      </c>
      <c r="AF21" s="18" t="s">
        <v>32</v>
      </c>
      <c r="AG21" s="24">
        <v>11013.890287929124</v>
      </c>
      <c r="AH21" s="67">
        <f t="shared" si="9"/>
        <v>9.14772733715379</v>
      </c>
      <c r="AI21" s="67">
        <f t="shared" si="10"/>
        <v>20.673863781967565</v>
      </c>
      <c r="AK21" s="67">
        <f t="shared" si="11"/>
        <v>11034.56415171109</v>
      </c>
      <c r="AM21">
        <v>11034</v>
      </c>
    </row>
    <row r="22" spans="1:39" ht="15" customHeight="1">
      <c r="A22" s="17">
        <v>12</v>
      </c>
      <c r="B22" s="18" t="s">
        <v>33</v>
      </c>
      <c r="C22" s="20">
        <v>4848.640612024752</v>
      </c>
      <c r="D22" s="67">
        <f t="shared" si="0"/>
        <v>4.013015871758812</v>
      </c>
      <c r="E22" s="67">
        <f t="shared" si="1"/>
        <v>26.24512380130263</v>
      </c>
      <c r="G22" s="67">
        <f t="shared" si="2"/>
        <v>4874.885735826055</v>
      </c>
      <c r="I22">
        <v>4875</v>
      </c>
      <c r="K22" s="17">
        <v>12</v>
      </c>
      <c r="L22" s="18" t="s">
        <v>33</v>
      </c>
      <c r="M22" s="24">
        <v>2543</v>
      </c>
      <c r="N22" s="67">
        <f t="shared" si="3"/>
        <v>2.1047341262154498</v>
      </c>
      <c r="O22" s="67">
        <f t="shared" si="4"/>
        <v>4.756699125246916</v>
      </c>
      <c r="Q22" s="67">
        <f t="shared" si="5"/>
        <v>2547.756699125247</v>
      </c>
      <c r="S22">
        <v>2548</v>
      </c>
      <c r="U22" s="17">
        <v>12</v>
      </c>
      <c r="V22" s="18" t="s">
        <v>33</v>
      </c>
      <c r="W22" s="24">
        <v>2670</v>
      </c>
      <c r="X22" s="67">
        <f t="shared" si="6"/>
        <v>2.2394068507397593</v>
      </c>
      <c r="Y22" s="67">
        <f t="shared" si="7"/>
        <v>11.152246116684001</v>
      </c>
      <c r="AA22" s="67">
        <f t="shared" si="8"/>
        <v>2658.847753883316</v>
      </c>
      <c r="AC22">
        <v>2659</v>
      </c>
      <c r="AE22" s="17">
        <v>12</v>
      </c>
      <c r="AF22" s="18" t="s">
        <v>33</v>
      </c>
      <c r="AG22" s="24">
        <v>3746.028518826135</v>
      </c>
      <c r="AH22" s="67">
        <f t="shared" si="9"/>
        <v>3.1113118608944035</v>
      </c>
      <c r="AI22" s="67">
        <f t="shared" si="10"/>
        <v>7.031564805621351</v>
      </c>
      <c r="AK22" s="67">
        <f t="shared" si="11"/>
        <v>3753.0600836317562</v>
      </c>
      <c r="AM22">
        <v>3753</v>
      </c>
    </row>
    <row r="23" spans="1:39" ht="15" customHeight="1">
      <c r="A23" s="17">
        <v>13</v>
      </c>
      <c r="B23" s="18" t="s">
        <v>34</v>
      </c>
      <c r="C23" s="20">
        <v>3535.222187276705</v>
      </c>
      <c r="D23" s="67">
        <f t="shared" si="0"/>
        <v>2.925954691826703</v>
      </c>
      <c r="E23" s="67">
        <f t="shared" si="1"/>
        <v>19.135743684546636</v>
      </c>
      <c r="G23" s="67">
        <f t="shared" si="2"/>
        <v>3554.3579309612514</v>
      </c>
      <c r="I23">
        <v>3554</v>
      </c>
      <c r="K23" s="17">
        <v>13</v>
      </c>
      <c r="L23" s="18" t="s">
        <v>34</v>
      </c>
      <c r="M23" s="24">
        <v>1257</v>
      </c>
      <c r="N23" s="67">
        <f t="shared" si="3"/>
        <v>1.04036602306442</v>
      </c>
      <c r="O23" s="67">
        <f t="shared" si="4"/>
        <v>2.3512272121255893</v>
      </c>
      <c r="Q23" s="67">
        <f t="shared" si="5"/>
        <v>1259.3512272121257</v>
      </c>
      <c r="S23">
        <v>1260</v>
      </c>
      <c r="U23" s="17">
        <v>13</v>
      </c>
      <c r="V23" s="18" t="s">
        <v>34</v>
      </c>
      <c r="W23" s="24">
        <v>1273</v>
      </c>
      <c r="X23" s="67">
        <f t="shared" si="6"/>
        <v>1.0677022175998927</v>
      </c>
      <c r="Y23" s="67">
        <f t="shared" si="7"/>
        <v>5.317157043647466</v>
      </c>
      <c r="AA23" s="67">
        <f t="shared" si="8"/>
        <v>1267.6828429563525</v>
      </c>
      <c r="AC23">
        <v>1268</v>
      </c>
      <c r="AE23" s="17">
        <v>13</v>
      </c>
      <c r="AF23" s="18" t="s">
        <v>34</v>
      </c>
      <c r="AG23" s="24">
        <v>2733.9421345514947</v>
      </c>
      <c r="AH23" s="67">
        <f t="shared" si="9"/>
        <v>2.2707105798795513</v>
      </c>
      <c r="AI23" s="67">
        <f t="shared" si="10"/>
        <v>5.131805910527786</v>
      </c>
      <c r="AK23" s="67">
        <f t="shared" si="11"/>
        <v>2739.0739404620226</v>
      </c>
      <c r="AM23">
        <v>2739</v>
      </c>
    </row>
    <row r="24" spans="1:39" ht="15" customHeight="1">
      <c r="A24" s="17">
        <v>14</v>
      </c>
      <c r="B24" s="18" t="s">
        <v>35</v>
      </c>
      <c r="C24" s="20">
        <v>1182.2642460458687</v>
      </c>
      <c r="D24" s="67">
        <f t="shared" si="0"/>
        <v>0.9785103833492407</v>
      </c>
      <c r="E24" s="67">
        <f t="shared" si="1"/>
        <v>6.3994579071040345</v>
      </c>
      <c r="G24" s="67">
        <f t="shared" si="2"/>
        <v>1188.6637039529728</v>
      </c>
      <c r="I24">
        <v>1189</v>
      </c>
      <c r="K24" s="17">
        <v>14</v>
      </c>
      <c r="L24" s="18" t="s">
        <v>35</v>
      </c>
      <c r="M24" s="24">
        <v>1358</v>
      </c>
      <c r="N24" s="67">
        <f t="shared" si="3"/>
        <v>1.1239594744005428</v>
      </c>
      <c r="O24" s="67">
        <f t="shared" si="4"/>
        <v>2.5401484121452267</v>
      </c>
      <c r="Q24" s="67">
        <f t="shared" si="5"/>
        <v>1360.5401484121453</v>
      </c>
      <c r="S24">
        <v>1361</v>
      </c>
      <c r="U24" s="17">
        <v>14</v>
      </c>
      <c r="V24" s="18" t="s">
        <v>35</v>
      </c>
      <c r="W24" s="24">
        <v>1251</v>
      </c>
      <c r="X24" s="67">
        <f t="shared" si="6"/>
        <v>1.049250176133123</v>
      </c>
      <c r="Y24" s="67">
        <f t="shared" si="7"/>
        <v>5.225265877142952</v>
      </c>
      <c r="AA24" s="67">
        <f t="shared" si="8"/>
        <v>1245.7747341228571</v>
      </c>
      <c r="AC24">
        <v>1246</v>
      </c>
      <c r="AE24" s="17">
        <v>14</v>
      </c>
      <c r="AF24" s="18" t="s">
        <v>35</v>
      </c>
      <c r="AG24" s="24">
        <v>1083.0767054263565</v>
      </c>
      <c r="AH24" s="67">
        <f t="shared" si="9"/>
        <v>0.8995631995101369</v>
      </c>
      <c r="AI24" s="67">
        <f t="shared" si="10"/>
        <v>2.0330128308929094</v>
      </c>
      <c r="AK24" s="67">
        <f t="shared" si="11"/>
        <v>1085.1097182572494</v>
      </c>
      <c r="AM24">
        <v>1085</v>
      </c>
    </row>
    <row r="25" spans="1:39" ht="15" customHeight="1">
      <c r="A25" s="17">
        <v>15</v>
      </c>
      <c r="B25" s="18" t="s">
        <v>36</v>
      </c>
      <c r="C25" s="20">
        <v>3100</v>
      </c>
      <c r="D25" s="67">
        <f t="shared" si="0"/>
        <v>2.565739595465157</v>
      </c>
      <c r="E25" s="67">
        <f t="shared" si="1"/>
        <v>16.779936954342126</v>
      </c>
      <c r="G25" s="67">
        <f t="shared" si="2"/>
        <v>3116.7799369543422</v>
      </c>
      <c r="I25">
        <v>3117</v>
      </c>
      <c r="K25" s="17">
        <v>15</v>
      </c>
      <c r="L25" s="18" t="s">
        <v>36</v>
      </c>
      <c r="M25" s="24">
        <v>1688</v>
      </c>
      <c r="N25" s="67">
        <f t="shared" si="3"/>
        <v>1.397086592627479</v>
      </c>
      <c r="O25" s="67">
        <f t="shared" si="4"/>
        <v>3.1574156993381024</v>
      </c>
      <c r="Q25" s="67">
        <f t="shared" si="5"/>
        <v>1691.1574156993381</v>
      </c>
      <c r="S25">
        <v>1691</v>
      </c>
      <c r="U25" s="17">
        <v>15</v>
      </c>
      <c r="V25" s="18" t="s">
        <v>36</v>
      </c>
      <c r="W25" s="24">
        <v>1586</v>
      </c>
      <c r="X25" s="67">
        <f t="shared" si="6"/>
        <v>1.3302244439225686</v>
      </c>
      <c r="Y25" s="67">
        <f t="shared" si="7"/>
        <v>6.624517730734391</v>
      </c>
      <c r="AA25" s="67">
        <f t="shared" si="8"/>
        <v>1579.3754822692656</v>
      </c>
      <c r="AC25">
        <v>1579</v>
      </c>
      <c r="AE25" s="17">
        <v>15</v>
      </c>
      <c r="AF25" s="18" t="s">
        <v>36</v>
      </c>
      <c r="AG25" s="24">
        <v>3100</v>
      </c>
      <c r="AH25" s="67">
        <f t="shared" si="9"/>
        <v>2.574744618280443</v>
      </c>
      <c r="AI25" s="67">
        <f t="shared" si="10"/>
        <v>5.818922837313802</v>
      </c>
      <c r="AK25" s="67">
        <f t="shared" si="11"/>
        <v>3105.818922837314</v>
      </c>
      <c r="AM25">
        <v>3106</v>
      </c>
    </row>
    <row r="26" spans="1:39" ht="15" customHeight="1">
      <c r="A26" s="17">
        <v>16</v>
      </c>
      <c r="B26" s="18" t="s">
        <v>37</v>
      </c>
      <c r="C26" s="20">
        <v>5692.909506744025</v>
      </c>
      <c r="D26" s="67">
        <f t="shared" si="0"/>
        <v>4.711781720920374</v>
      </c>
      <c r="E26" s="67">
        <f t="shared" si="1"/>
        <v>30.81505245481925</v>
      </c>
      <c r="G26" s="67">
        <f t="shared" si="2"/>
        <v>5723.724559198844</v>
      </c>
      <c r="I26">
        <v>5724</v>
      </c>
      <c r="K26" s="17">
        <v>16</v>
      </c>
      <c r="L26" s="18" t="s">
        <v>37</v>
      </c>
      <c r="M26" s="24">
        <v>3318</v>
      </c>
      <c r="N26" s="67">
        <f t="shared" si="3"/>
        <v>2.746169025081739</v>
      </c>
      <c r="O26" s="67">
        <f t="shared" si="4"/>
        <v>6.20634199668473</v>
      </c>
      <c r="Q26" s="67">
        <f t="shared" si="5"/>
        <v>3324.206341996685</v>
      </c>
      <c r="S26">
        <v>3324</v>
      </c>
      <c r="U26" s="17">
        <v>16</v>
      </c>
      <c r="V26" s="18" t="s">
        <v>37</v>
      </c>
      <c r="W26" s="24">
        <v>3251</v>
      </c>
      <c r="X26" s="67">
        <f t="shared" si="6"/>
        <v>2.726708491293991</v>
      </c>
      <c r="Y26" s="67">
        <f t="shared" si="7"/>
        <v>13.579008286644076</v>
      </c>
      <c r="AA26" s="67">
        <f t="shared" si="8"/>
        <v>3237.4209917133558</v>
      </c>
      <c r="AC26">
        <v>3237</v>
      </c>
      <c r="AE26" s="17">
        <v>16</v>
      </c>
      <c r="AF26" s="18" t="s">
        <v>37</v>
      </c>
      <c r="AG26" s="24">
        <v>5521.331744186046</v>
      </c>
      <c r="AH26" s="67">
        <f t="shared" si="9"/>
        <v>4.585812643252901</v>
      </c>
      <c r="AI26" s="67">
        <f t="shared" si="10"/>
        <v>10.363936573751557</v>
      </c>
      <c r="AK26" s="67">
        <f t="shared" si="11"/>
        <v>5531.695680759798</v>
      </c>
      <c r="AM26">
        <v>5532</v>
      </c>
    </row>
    <row r="27" spans="1:39" ht="15" customHeight="1">
      <c r="A27" s="17">
        <v>17</v>
      </c>
      <c r="B27" s="18" t="s">
        <v>38</v>
      </c>
      <c r="C27" s="20">
        <v>147.52157012047928</v>
      </c>
      <c r="D27" s="67">
        <f t="shared" si="0"/>
        <v>0.12209739794945267</v>
      </c>
      <c r="E27" s="67">
        <f t="shared" si="1"/>
        <v>0.7985169825894204</v>
      </c>
      <c r="G27" s="67">
        <f t="shared" si="2"/>
        <v>148.32008710306872</v>
      </c>
      <c r="I27">
        <v>148</v>
      </c>
      <c r="K27" s="17">
        <v>17</v>
      </c>
      <c r="L27" s="18" t="s">
        <v>38</v>
      </c>
      <c r="M27" s="24">
        <v>242</v>
      </c>
      <c r="N27" s="67">
        <f t="shared" si="3"/>
        <v>0.20029322003308644</v>
      </c>
      <c r="O27" s="67">
        <f t="shared" si="4"/>
        <v>0.4526626772747753</v>
      </c>
      <c r="Q27" s="67">
        <f t="shared" si="5"/>
        <v>242.4526626772748</v>
      </c>
      <c r="S27">
        <v>243</v>
      </c>
      <c r="U27" s="17">
        <v>17</v>
      </c>
      <c r="V27" s="18" t="s">
        <v>38</v>
      </c>
      <c r="W27" s="24">
        <v>262</v>
      </c>
      <c r="X27" s="67">
        <f t="shared" si="6"/>
        <v>0.21974703928607375</v>
      </c>
      <c r="Y27" s="67">
        <f t="shared" si="7"/>
        <v>1.0943402556446473</v>
      </c>
      <c r="AA27" s="67">
        <f t="shared" si="8"/>
        <v>260.9056597443554</v>
      </c>
      <c r="AC27">
        <v>261</v>
      </c>
      <c r="AE27" s="17">
        <v>17</v>
      </c>
      <c r="AF27" s="18" t="s">
        <v>38</v>
      </c>
      <c r="AG27" s="24">
        <v>171.56006090808415</v>
      </c>
      <c r="AH27" s="67">
        <f t="shared" si="9"/>
        <v>0.14249140114030798</v>
      </c>
      <c r="AI27" s="67">
        <f t="shared" si="10"/>
        <v>0.322030566577096</v>
      </c>
      <c r="AK27" s="67">
        <f t="shared" si="11"/>
        <v>171.88209147466125</v>
      </c>
      <c r="AM27">
        <v>172</v>
      </c>
    </row>
    <row r="28" spans="1:39" ht="15" customHeight="1">
      <c r="A28" s="17">
        <v>18</v>
      </c>
      <c r="B28" s="18" t="s">
        <v>39</v>
      </c>
      <c r="C28" s="20">
        <v>7441.200784067051</v>
      </c>
      <c r="D28" s="67">
        <f t="shared" si="0"/>
        <v>6.1587688675765175</v>
      </c>
      <c r="E28" s="67">
        <f t="shared" si="1"/>
        <v>40.278348393950424</v>
      </c>
      <c r="G28" s="67">
        <f t="shared" si="2"/>
        <v>7481.479132461001</v>
      </c>
      <c r="I28">
        <v>7481</v>
      </c>
      <c r="K28" s="17">
        <v>18</v>
      </c>
      <c r="L28" s="18" t="s">
        <v>39</v>
      </c>
      <c r="M28" s="24">
        <v>6214</v>
      </c>
      <c r="N28" s="67">
        <f t="shared" si="3"/>
        <v>5.143066402006608</v>
      </c>
      <c r="O28" s="67">
        <f t="shared" si="4"/>
        <v>11.623330068534933</v>
      </c>
      <c r="Q28" s="67">
        <f t="shared" si="5"/>
        <v>6225.623330068535</v>
      </c>
      <c r="S28">
        <v>6226</v>
      </c>
      <c r="U28" s="17">
        <v>18</v>
      </c>
      <c r="V28" s="18" t="s">
        <v>39</v>
      </c>
      <c r="W28" s="24">
        <v>6142</v>
      </c>
      <c r="X28" s="67">
        <f t="shared" si="6"/>
        <v>5.151474485859026</v>
      </c>
      <c r="Y28" s="67">
        <f t="shared" si="7"/>
        <v>25.65434293957795</v>
      </c>
      <c r="AA28" s="67">
        <f t="shared" si="8"/>
        <v>6116.345657060422</v>
      </c>
      <c r="AC28">
        <v>6116</v>
      </c>
      <c r="AE28" s="17">
        <v>18</v>
      </c>
      <c r="AF28" s="18" t="s">
        <v>39</v>
      </c>
      <c r="AG28" s="24">
        <v>7286.460957918051</v>
      </c>
      <c r="AH28" s="67">
        <f t="shared" si="9"/>
        <v>6.051863270229053</v>
      </c>
      <c r="AI28" s="67">
        <f t="shared" si="10"/>
        <v>13.677210990717661</v>
      </c>
      <c r="AK28" s="67">
        <f t="shared" si="11"/>
        <v>7300.138168908768</v>
      </c>
      <c r="AM28">
        <v>7300</v>
      </c>
    </row>
    <row r="29" spans="1:39" ht="15" customHeight="1">
      <c r="A29" s="17">
        <v>19</v>
      </c>
      <c r="B29" s="18" t="s">
        <v>40</v>
      </c>
      <c r="C29" s="20">
        <v>11277.764851614897</v>
      </c>
      <c r="D29" s="67">
        <f t="shared" si="0"/>
        <v>9.334131557462442</v>
      </c>
      <c r="E29" s="67">
        <f t="shared" si="1"/>
        <v>61.04522038580437</v>
      </c>
      <c r="G29" s="67">
        <f t="shared" si="2"/>
        <v>11338.8100720007</v>
      </c>
      <c r="I29">
        <v>11339</v>
      </c>
      <c r="K29" s="17">
        <v>19</v>
      </c>
      <c r="L29" s="18" t="s">
        <v>40</v>
      </c>
      <c r="M29" s="24">
        <v>13488</v>
      </c>
      <c r="N29" s="67">
        <f t="shared" si="3"/>
        <v>11.163450214075494</v>
      </c>
      <c r="O29" s="67">
        <f t="shared" si="4"/>
        <v>25.229397483810615</v>
      </c>
      <c r="Q29" s="67">
        <f t="shared" si="5"/>
        <v>13513.22939748381</v>
      </c>
      <c r="S29">
        <v>13513</v>
      </c>
      <c r="U29" s="17">
        <v>19</v>
      </c>
      <c r="V29" s="18" t="s">
        <v>40</v>
      </c>
      <c r="W29" s="24">
        <v>13147</v>
      </c>
      <c r="X29" s="67">
        <f t="shared" si="6"/>
        <v>11.026772234709968</v>
      </c>
      <c r="Y29" s="67">
        <f t="shared" si="7"/>
        <v>54.913325728855646</v>
      </c>
      <c r="AA29" s="67">
        <f t="shared" si="8"/>
        <v>13092.086674271144</v>
      </c>
      <c r="AC29">
        <v>13092</v>
      </c>
      <c r="AE29" s="17">
        <v>19</v>
      </c>
      <c r="AF29" s="18" t="s">
        <v>40</v>
      </c>
      <c r="AG29" s="24">
        <v>11975.297940199334</v>
      </c>
      <c r="AH29" s="67">
        <f t="shared" si="9"/>
        <v>9.946236749623584</v>
      </c>
      <c r="AI29" s="67">
        <f t="shared" si="10"/>
        <v>22.4784950541493</v>
      </c>
      <c r="AK29" s="67">
        <f t="shared" si="11"/>
        <v>11997.776435253483</v>
      </c>
      <c r="AM29">
        <v>11998</v>
      </c>
    </row>
    <row r="30" spans="1:39" ht="15" customHeight="1">
      <c r="A30" s="17">
        <v>20</v>
      </c>
      <c r="B30" s="18" t="s">
        <v>41</v>
      </c>
      <c r="C30" s="25">
        <v>55.75424381119488</v>
      </c>
      <c r="D30" s="67">
        <f t="shared" si="0"/>
        <v>0.0461454422456777</v>
      </c>
      <c r="E30" s="67">
        <f t="shared" si="1"/>
        <v>0.3017911922867322</v>
      </c>
      <c r="G30" s="67">
        <f t="shared" si="2"/>
        <v>56.05603500348162</v>
      </c>
      <c r="I30">
        <v>57</v>
      </c>
      <c r="K30" s="17">
        <v>20</v>
      </c>
      <c r="L30" s="18" t="s">
        <v>41</v>
      </c>
      <c r="M30" s="24">
        <v>119</v>
      </c>
      <c r="N30" s="67">
        <f t="shared" si="3"/>
        <v>0.09849129414850118</v>
      </c>
      <c r="O30" s="67">
        <f t="shared" si="4"/>
        <v>0.22259032477561266</v>
      </c>
      <c r="Q30" s="67">
        <f t="shared" si="5"/>
        <v>119.22259032477561</v>
      </c>
      <c r="S30">
        <v>119</v>
      </c>
      <c r="U30" s="17">
        <v>20</v>
      </c>
      <c r="V30" s="18" t="s">
        <v>41</v>
      </c>
      <c r="W30" s="24">
        <v>119</v>
      </c>
      <c r="X30" s="67">
        <f t="shared" si="6"/>
        <v>0.09980876975207166</v>
      </c>
      <c r="Y30" s="67">
        <f t="shared" si="7"/>
        <v>0.49704767336531686</v>
      </c>
      <c r="AA30" s="67">
        <f t="shared" si="8"/>
        <v>118.50295232663468</v>
      </c>
      <c r="AC30">
        <v>119</v>
      </c>
      <c r="AE30" s="17">
        <v>20</v>
      </c>
      <c r="AF30" s="18" t="s">
        <v>41</v>
      </c>
      <c r="AG30" s="24">
        <v>65.13215116279069</v>
      </c>
      <c r="AH30" s="67">
        <f t="shared" si="9"/>
        <v>0.054096340543039884</v>
      </c>
      <c r="AI30" s="67">
        <f t="shared" si="10"/>
        <v>0.12225772962727013</v>
      </c>
      <c r="AK30" s="67">
        <f t="shared" si="11"/>
        <v>65.25440889241796</v>
      </c>
      <c r="AM30">
        <v>65</v>
      </c>
    </row>
    <row r="31" spans="1:39" ht="12.75">
      <c r="A31" s="27"/>
      <c r="B31" s="65" t="s">
        <v>42</v>
      </c>
      <c r="C31" s="28">
        <f>SUM(C11:C30)</f>
        <v>120822.8615826457</v>
      </c>
      <c r="D31" s="67">
        <f>SUM(D11:D30)</f>
        <v>99.99999999999999</v>
      </c>
      <c r="E31" s="67">
        <f>SUM(E11:E30)</f>
        <v>653.9999999999998</v>
      </c>
      <c r="G31" s="67">
        <f>SUM(G11:G30)</f>
        <v>121476.8615826457</v>
      </c>
      <c r="I31">
        <f>SUM(I11:I30)</f>
        <v>121477</v>
      </c>
      <c r="K31" s="27"/>
      <c r="L31" s="65" t="s">
        <v>42</v>
      </c>
      <c r="M31" s="28">
        <f>SUM(M11:M30)</f>
        <v>120400</v>
      </c>
      <c r="N31" s="67">
        <f>SUM(N11:N30)</f>
        <v>99.6500152561306</v>
      </c>
      <c r="O31" s="67">
        <f t="shared" si="4"/>
        <v>225.2090344788552</v>
      </c>
      <c r="Q31" s="67">
        <f>SUM(Q11:Q30)</f>
        <v>120625.20903447887</v>
      </c>
      <c r="S31">
        <f>SUM(S11:S30)</f>
        <v>120626</v>
      </c>
      <c r="U31" s="27"/>
      <c r="V31" s="65" t="s">
        <v>42</v>
      </c>
      <c r="W31" s="28">
        <f>SUM(W11:W30)</f>
        <v>119228</v>
      </c>
      <c r="X31" s="67">
        <f>SUM(X11:X30)</f>
        <v>100</v>
      </c>
      <c r="Y31" s="67">
        <f>SUM(Y11:Y30)</f>
        <v>498</v>
      </c>
      <c r="AA31" s="67">
        <f>SUM(AA11:AA30)</f>
        <v>118729.99999999999</v>
      </c>
      <c r="AC31">
        <f>SUM(AC11:AC30)</f>
        <v>118730</v>
      </c>
      <c r="AE31" s="27"/>
      <c r="AF31" s="65" t="s">
        <v>42</v>
      </c>
      <c r="AG31" s="28">
        <f>SUM(AG11:AG30)</f>
        <v>120400.29049833887</v>
      </c>
      <c r="AH31" s="67">
        <f>SUM(AH11:AH30)</f>
        <v>100</v>
      </c>
      <c r="AI31" s="67">
        <f>SUM(AI11:AI30)</f>
        <v>226</v>
      </c>
      <c r="AK31" s="67">
        <f>SUM(AK11:AK30)</f>
        <v>120626.29049833889</v>
      </c>
      <c r="AM31">
        <f>SUM(AM11:AM30)</f>
        <v>120626</v>
      </c>
    </row>
    <row r="33" spans="3:33" ht="15.75">
      <c r="C33" s="24">
        <v>121477</v>
      </c>
      <c r="M33">
        <v>120626</v>
      </c>
      <c r="W33">
        <v>118730</v>
      </c>
      <c r="AG33" s="69">
        <v>120626</v>
      </c>
    </row>
    <row r="34" spans="3:33" ht="12.75">
      <c r="C34" s="68">
        <f>+C33-C31</f>
        <v>654.1384173543047</v>
      </c>
      <c r="M34" s="68">
        <f>+M33-M31</f>
        <v>226</v>
      </c>
      <c r="W34" s="68">
        <f>+W31-W33</f>
        <v>498</v>
      </c>
      <c r="AG34" s="68">
        <f>+AG33-AG31</f>
        <v>225.70950166112743</v>
      </c>
    </row>
  </sheetData>
  <sheetProtection/>
  <mergeCells count="12">
    <mergeCell ref="X8:X10"/>
    <mergeCell ref="AE8:AF10"/>
    <mergeCell ref="AG8:AG10"/>
    <mergeCell ref="AH8:AH10"/>
    <mergeCell ref="M8:M10"/>
    <mergeCell ref="N8:N10"/>
    <mergeCell ref="U8:V10"/>
    <mergeCell ref="W8:W10"/>
    <mergeCell ref="A8:B10"/>
    <mergeCell ref="C8:C10"/>
    <mergeCell ref="D8:D10"/>
    <mergeCell ref="K8:L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J23"/>
  <sheetViews>
    <sheetView showGridLines="0" zoomScalePageLayoutView="0" workbookViewId="0" topLeftCell="A1">
      <selection activeCell="I13" sqref="I13"/>
    </sheetView>
  </sheetViews>
  <sheetFormatPr defaultColWidth="14.57421875" defaultRowHeight="24.75" customHeight="1"/>
  <cols>
    <col min="1" max="1" width="21.140625" style="48" customWidth="1"/>
    <col min="2" max="2" width="12.421875" style="48" customWidth="1"/>
    <col min="3" max="3" width="8.7109375" style="48" customWidth="1"/>
    <col min="4" max="4" width="11.28125" style="48" customWidth="1"/>
    <col min="5" max="5" width="10.00390625" style="48" customWidth="1"/>
    <col min="6" max="16384" width="14.57421875" style="48" customWidth="1"/>
  </cols>
  <sheetData>
    <row r="1" spans="1:5" ht="18.75" customHeight="1">
      <c r="A1" s="46" t="s">
        <v>0</v>
      </c>
      <c r="B1" s="47"/>
      <c r="C1" s="47"/>
      <c r="D1" s="47"/>
      <c r="E1" s="47"/>
    </row>
    <row r="2" spans="1:5" ht="18.75" customHeight="1">
      <c r="A2" s="49" t="s">
        <v>1</v>
      </c>
      <c r="B2" s="47"/>
      <c r="C2" s="47"/>
      <c r="D2" s="47"/>
      <c r="E2" s="47"/>
    </row>
    <row r="3" spans="1:5" ht="18.75" customHeight="1">
      <c r="A3" s="49" t="s">
        <v>56</v>
      </c>
      <c r="B3" s="50"/>
      <c r="C3" s="50"/>
      <c r="D3" s="50"/>
      <c r="E3" s="50"/>
    </row>
    <row r="4" spans="1:5" ht="18.75" customHeight="1">
      <c r="A4" s="62" t="s">
        <v>60</v>
      </c>
      <c r="B4" s="50"/>
      <c r="C4" s="50"/>
      <c r="D4" s="50"/>
      <c r="E4" s="50"/>
    </row>
    <row r="5" ht="18.75" customHeight="1"/>
    <row r="6" spans="1:5" s="51" customFormat="1" ht="31.5" customHeight="1">
      <c r="A6" s="86" t="s">
        <v>47</v>
      </c>
      <c r="B6" s="87" t="s">
        <v>48</v>
      </c>
      <c r="C6" s="87" t="s">
        <v>21</v>
      </c>
      <c r="D6" s="86" t="s">
        <v>57</v>
      </c>
      <c r="E6" s="87" t="s">
        <v>21</v>
      </c>
    </row>
    <row r="7" spans="1:10" ht="24.75" customHeight="1">
      <c r="A7" s="85" t="s">
        <v>49</v>
      </c>
      <c r="B7" s="52">
        <f>+'COMP-ENERO BOGOTA'!D8</f>
        <v>9501</v>
      </c>
      <c r="C7" s="53">
        <f>+'COMP-ENERO BOGOTA'!E8</f>
        <v>7.821233649168155</v>
      </c>
      <c r="D7" s="53">
        <v>8.3</v>
      </c>
      <c r="E7" s="53">
        <f>+D7-C7</f>
        <v>0.4787663508318456</v>
      </c>
      <c r="F7" s="54"/>
      <c r="G7" s="54"/>
      <c r="H7" s="56"/>
      <c r="I7" s="56"/>
      <c r="J7" s="56"/>
    </row>
    <row r="8" spans="1:10" ht="24.75" customHeight="1">
      <c r="A8" s="85" t="s">
        <v>50</v>
      </c>
      <c r="B8" s="52">
        <f>+'COMP-ENERO BOGOTA'!D9</f>
        <v>9463</v>
      </c>
      <c r="C8" s="53">
        <f>+'COMP-ENERO BOGOTA'!E9</f>
        <v>7.789952007375882</v>
      </c>
      <c r="D8" s="53">
        <v>8.3</v>
      </c>
      <c r="E8" s="53">
        <f aca="true" t="shared" si="0" ref="E8:E17">+D8-C8</f>
        <v>0.510047992624119</v>
      </c>
      <c r="F8" s="54"/>
      <c r="G8" s="56"/>
      <c r="H8" s="56"/>
      <c r="I8" s="56"/>
      <c r="J8" s="56"/>
    </row>
    <row r="9" spans="1:10" ht="24.75" customHeight="1">
      <c r="A9" s="85" t="s">
        <v>51</v>
      </c>
      <c r="B9" s="52">
        <f>+'COMP-ENERO BOGOTA'!D10</f>
        <v>9660</v>
      </c>
      <c r="C9" s="53">
        <f>+'COMP-ENERO BOGOTA'!E10</f>
        <v>7.952122624035826</v>
      </c>
      <c r="D9" s="53">
        <v>8.3</v>
      </c>
      <c r="E9" s="53">
        <f t="shared" si="0"/>
        <v>0.3478773759641749</v>
      </c>
      <c r="F9" s="54"/>
      <c r="G9" s="56"/>
      <c r="H9" s="56"/>
      <c r="I9" s="56"/>
      <c r="J9" s="56"/>
    </row>
    <row r="10" spans="1:10" ht="24.75" customHeight="1">
      <c r="A10" s="85" t="s">
        <v>52</v>
      </c>
      <c r="B10" s="52">
        <f>+'COMP-ENERO BOGOTA'!D11</f>
        <v>9452</v>
      </c>
      <c r="C10" s="53">
        <f>+'COMP-ENERO BOGOTA'!E11</f>
        <v>7.780896795278118</v>
      </c>
      <c r="D10" s="53">
        <v>8.3</v>
      </c>
      <c r="E10" s="53">
        <f t="shared" si="0"/>
        <v>0.5191032047218824</v>
      </c>
      <c r="F10" s="54"/>
      <c r="G10" s="56"/>
      <c r="H10" s="56"/>
      <c r="I10" s="56"/>
      <c r="J10" s="56"/>
    </row>
    <row r="11" spans="1:10" ht="24.75" customHeight="1">
      <c r="A11" s="85" t="s">
        <v>14</v>
      </c>
      <c r="B11" s="52">
        <f>+'COMP-ENERO BOGOTA'!D12</f>
        <v>9463</v>
      </c>
      <c r="C11" s="53">
        <f>+'COMP-ENERO BOGOTA'!E12</f>
        <v>7.789952007375882</v>
      </c>
      <c r="D11" s="53">
        <v>8.3</v>
      </c>
      <c r="E11" s="53">
        <f t="shared" si="0"/>
        <v>0.510047992624119</v>
      </c>
      <c r="F11" s="54"/>
      <c r="G11" s="56"/>
      <c r="H11" s="56"/>
      <c r="I11" s="56"/>
      <c r="J11" s="56"/>
    </row>
    <row r="12" spans="1:10" ht="24.75" customHeight="1">
      <c r="A12" s="85" t="s">
        <v>15</v>
      </c>
      <c r="B12" s="52">
        <f>+'COMP-ENERO BOGOTA'!D13</f>
        <v>10595</v>
      </c>
      <c r="C12" s="53">
        <f>+'COMP-ENERO BOGOTA'!E13</f>
        <v>8.721815652345711</v>
      </c>
      <c r="D12" s="53">
        <v>8.3</v>
      </c>
      <c r="E12" s="53">
        <f t="shared" si="0"/>
        <v>-0.4218156523457104</v>
      </c>
      <c r="F12" s="54"/>
      <c r="G12" s="56"/>
      <c r="H12" s="56"/>
      <c r="I12" s="56"/>
      <c r="J12" s="56"/>
    </row>
    <row r="13" spans="1:10" ht="24.75" customHeight="1">
      <c r="A13" s="85" t="s">
        <v>53</v>
      </c>
      <c r="B13" s="52">
        <f>+'COMP-ENERO BOGOTA'!D14</f>
        <v>9717</v>
      </c>
      <c r="C13" s="53">
        <f>+'COMP-ENERO BOGOTA'!E14</f>
        <v>8.055477260292143</v>
      </c>
      <c r="D13" s="53">
        <v>8.3</v>
      </c>
      <c r="E13" s="53">
        <f t="shared" si="0"/>
        <v>0.24452273970785754</v>
      </c>
      <c r="F13" s="54"/>
      <c r="G13" s="56"/>
      <c r="H13" s="56"/>
      <c r="I13" s="56"/>
      <c r="J13" s="56"/>
    </row>
    <row r="14" spans="1:10" ht="24.75" customHeight="1">
      <c r="A14" s="85" t="s">
        <v>17</v>
      </c>
      <c r="B14" s="52">
        <f>+'COMP-ENERO BOGOTA'!D15</f>
        <v>9748</v>
      </c>
      <c r="C14" s="53">
        <f>+'COMP-ENERO BOGOTA'!E15</f>
        <v>8.081176529106495</v>
      </c>
      <c r="D14" s="53">
        <v>8.3</v>
      </c>
      <c r="E14" s="53">
        <f t="shared" si="0"/>
        <v>0.21882347089350596</v>
      </c>
      <c r="F14" s="54"/>
      <c r="G14" s="56"/>
      <c r="H14" s="56"/>
      <c r="I14" s="56"/>
      <c r="J14" s="56"/>
    </row>
    <row r="15" spans="1:10" ht="24.75" customHeight="1">
      <c r="A15" s="85" t="s">
        <v>18</v>
      </c>
      <c r="B15" s="52">
        <f>+'COMP-ENERO BOGOTA'!D16</f>
        <v>11022</v>
      </c>
      <c r="C15" s="53">
        <f>+'COMP-ENERO BOGOTA'!E16</f>
        <v>9.13733357650921</v>
      </c>
      <c r="D15" s="53">
        <v>8.3</v>
      </c>
      <c r="E15" s="53">
        <f t="shared" si="0"/>
        <v>-0.8373335765092094</v>
      </c>
      <c r="F15" s="54"/>
      <c r="G15" s="56"/>
      <c r="H15" s="56"/>
      <c r="I15" s="56"/>
      <c r="J15" s="56"/>
    </row>
    <row r="16" spans="1:10" ht="24.75" customHeight="1">
      <c r="A16" s="85" t="s">
        <v>19</v>
      </c>
      <c r="B16" s="52">
        <f>+'COMP-ENERO BOGOTA'!D17</f>
        <v>10067</v>
      </c>
      <c r="C16" s="53">
        <f>+'COMP-ENERO BOGOTA'!E17</f>
        <v>8.345630295292889</v>
      </c>
      <c r="D16" s="53">
        <v>8.3</v>
      </c>
      <c r="E16" s="53">
        <f t="shared" si="0"/>
        <v>-0.04563029529288798</v>
      </c>
      <c r="F16" s="54"/>
      <c r="G16" s="56"/>
      <c r="H16" s="56"/>
      <c r="I16" s="56"/>
      <c r="J16" s="56"/>
    </row>
    <row r="17" spans="1:10" ht="24.75" customHeight="1">
      <c r="A17" s="85" t="s">
        <v>58</v>
      </c>
      <c r="B17" s="52">
        <f>+'COMP-ENERO BOGOTA'!D18</f>
        <v>11732</v>
      </c>
      <c r="C17" s="53">
        <f>+'COMP-ENERO BOGOTA'!E18</f>
        <v>9.881243156742189</v>
      </c>
      <c r="D17" s="53">
        <v>8.3</v>
      </c>
      <c r="E17" s="53">
        <f t="shared" si="0"/>
        <v>-1.5812431567421878</v>
      </c>
      <c r="F17" s="54"/>
      <c r="G17" s="56"/>
      <c r="H17" s="56"/>
      <c r="I17" s="56"/>
      <c r="J17" s="56"/>
    </row>
    <row r="18" ht="15" customHeight="1">
      <c r="A18" s="57" t="s">
        <v>55</v>
      </c>
    </row>
    <row r="19" spans="1:6" ht="12" customHeight="1">
      <c r="A19" s="58"/>
      <c r="B19" s="59"/>
      <c r="C19" s="59"/>
      <c r="D19" s="59"/>
      <c r="E19" s="59"/>
      <c r="F19" s="60"/>
    </row>
    <row r="20" ht="14.25" customHeight="1">
      <c r="A20" s="61"/>
    </row>
    <row r="21" ht="14.25" customHeight="1">
      <c r="A21" s="61"/>
    </row>
    <row r="22" ht="14.25" customHeight="1">
      <c r="A22" s="61"/>
    </row>
    <row r="23" ht="14.25" customHeight="1">
      <c r="A23" s="61"/>
    </row>
  </sheetData>
  <sheetProtection/>
  <printOptions horizontalCentered="1" verticalCentered="1"/>
  <pageMargins left="0.75" right="0.75" top="1" bottom="1" header="0" footer="0"/>
  <pageSetup horizontalDpi="300" verticalDpi="300" orientation="portrait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A33"/>
  <sheetViews>
    <sheetView showGridLines="0" zoomScalePageLayoutView="0" workbookViewId="0" topLeftCell="A1">
      <pane xSplit="3" ySplit="8" topLeftCell="D21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I13" sqref="I13"/>
    </sheetView>
  </sheetViews>
  <sheetFormatPr defaultColWidth="11.421875" defaultRowHeight="16.5" customHeight="1"/>
  <cols>
    <col min="1" max="1" width="3.00390625" style="2" customWidth="1"/>
    <col min="2" max="2" width="19.7109375" style="2" customWidth="1"/>
    <col min="3" max="3" width="11.140625" style="2" customWidth="1"/>
    <col min="4" max="4" width="9.140625" style="2" customWidth="1"/>
    <col min="5" max="5" width="8.7109375" style="2" customWidth="1"/>
    <col min="6" max="6" width="8.57421875" style="2" customWidth="1"/>
    <col min="7" max="7" width="8.7109375" style="2" customWidth="1"/>
    <col min="8" max="8" width="8.8515625" style="2" customWidth="1"/>
    <col min="9" max="15" width="8.7109375" style="2" customWidth="1"/>
    <col min="16" max="16" width="10.8515625" style="2" customWidth="1"/>
    <col min="17" max="22" width="8.7109375" style="2" customWidth="1"/>
    <col min="23" max="23" width="9.140625" style="2" customWidth="1"/>
    <col min="24" max="24" width="8.57421875" style="2" customWidth="1"/>
    <col min="25" max="25" width="11.421875" style="2" customWidth="1"/>
    <col min="26" max="27" width="9.140625" style="2" customWidth="1"/>
    <col min="28" max="16384" width="11.421875" style="2" customWidth="1"/>
  </cols>
  <sheetData>
    <row r="1" spans="1:22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8.75" customHeight="1">
      <c r="A4" s="5" t="s">
        <v>65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0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7" ht="16.5" customHeight="1">
      <c r="A6" s="111" t="s">
        <v>3</v>
      </c>
      <c r="B6" s="112"/>
      <c r="C6" s="117" t="s">
        <v>4</v>
      </c>
      <c r="D6" s="99" t="s">
        <v>5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P6" s="107" t="s">
        <v>6</v>
      </c>
      <c r="Q6" s="105" t="s">
        <v>7</v>
      </c>
      <c r="R6" s="102"/>
      <c r="S6" s="102"/>
      <c r="T6" s="102"/>
      <c r="U6" s="102"/>
      <c r="V6" s="102"/>
      <c r="W6" s="102"/>
      <c r="X6" s="106"/>
      <c r="Y6" s="107" t="s">
        <v>8</v>
      </c>
      <c r="Z6" s="105" t="s">
        <v>9</v>
      </c>
      <c r="AA6" s="106"/>
    </row>
    <row r="7" spans="1:27" ht="21" customHeight="1">
      <c r="A7" s="113"/>
      <c r="B7" s="114"/>
      <c r="C7" s="118"/>
      <c r="D7" s="103" t="s">
        <v>10</v>
      </c>
      <c r="E7" s="104"/>
      <c r="F7" s="103" t="s">
        <v>11</v>
      </c>
      <c r="G7" s="104"/>
      <c r="H7" s="103" t="s">
        <v>12</v>
      </c>
      <c r="I7" s="104"/>
      <c r="J7" s="103" t="s">
        <v>13</v>
      </c>
      <c r="K7" s="104"/>
      <c r="L7" s="103" t="s">
        <v>14</v>
      </c>
      <c r="M7" s="104"/>
      <c r="N7" s="103" t="s">
        <v>15</v>
      </c>
      <c r="O7" s="104"/>
      <c r="P7" s="108"/>
      <c r="Q7" s="103" t="s">
        <v>16</v>
      </c>
      <c r="R7" s="104"/>
      <c r="S7" s="103" t="s">
        <v>17</v>
      </c>
      <c r="T7" s="104"/>
      <c r="U7" s="103" t="s">
        <v>18</v>
      </c>
      <c r="V7" s="104"/>
      <c r="W7" s="103" t="s">
        <v>19</v>
      </c>
      <c r="X7" s="110"/>
      <c r="Y7" s="108"/>
      <c r="Z7" s="103" t="s">
        <v>16</v>
      </c>
      <c r="AA7" s="104"/>
    </row>
    <row r="8" spans="1:27" ht="24" customHeight="1">
      <c r="A8" s="115"/>
      <c r="B8" s="116"/>
      <c r="C8" s="119"/>
      <c r="D8" s="72" t="s">
        <v>20</v>
      </c>
      <c r="E8" s="73" t="s">
        <v>21</v>
      </c>
      <c r="F8" s="72" t="s">
        <v>20</v>
      </c>
      <c r="G8" s="73" t="s">
        <v>21</v>
      </c>
      <c r="H8" s="72" t="s">
        <v>20</v>
      </c>
      <c r="I8" s="73" t="s">
        <v>21</v>
      </c>
      <c r="J8" s="72" t="s">
        <v>20</v>
      </c>
      <c r="K8" s="73" t="s">
        <v>21</v>
      </c>
      <c r="L8" s="72" t="s">
        <v>20</v>
      </c>
      <c r="M8" s="73" t="s">
        <v>21</v>
      </c>
      <c r="N8" s="72" t="s">
        <v>20</v>
      </c>
      <c r="O8" s="73" t="s">
        <v>21</v>
      </c>
      <c r="P8" s="109"/>
      <c r="Q8" s="72" t="s">
        <v>20</v>
      </c>
      <c r="R8" s="73" t="s">
        <v>21</v>
      </c>
      <c r="S8" s="72" t="s">
        <v>20</v>
      </c>
      <c r="T8" s="73" t="s">
        <v>21</v>
      </c>
      <c r="U8" s="72" t="s">
        <v>20</v>
      </c>
      <c r="V8" s="73" t="s">
        <v>21</v>
      </c>
      <c r="W8" s="72" t="s">
        <v>20</v>
      </c>
      <c r="X8" s="74" t="s">
        <v>21</v>
      </c>
      <c r="Y8" s="109"/>
      <c r="Z8" s="72" t="s">
        <v>20</v>
      </c>
      <c r="AA8" s="73" t="s">
        <v>21</v>
      </c>
    </row>
    <row r="9" spans="1:27" ht="19.5" customHeight="1">
      <c r="A9" s="7">
        <v>1</v>
      </c>
      <c r="B9" s="8" t="s">
        <v>22</v>
      </c>
      <c r="C9" s="9">
        <v>5773</v>
      </c>
      <c r="D9" s="10">
        <f>+'FEBRERO-METAS'!D9</f>
        <v>688</v>
      </c>
      <c r="E9" s="11">
        <f aca="true" t="shared" si="0" ref="E9:E29">+D9*100/C9</f>
        <v>11.91754720249437</v>
      </c>
      <c r="F9" s="10">
        <f>+'FEBRERO-METAS'!F9</f>
        <v>685</v>
      </c>
      <c r="G9" s="11">
        <f aca="true" t="shared" si="1" ref="G9:G29">+F9*100/C9</f>
        <v>11.865581153646284</v>
      </c>
      <c r="H9" s="10">
        <f>+'FEBRERO-METAS'!H9</f>
        <v>715</v>
      </c>
      <c r="I9" s="11">
        <f aca="true" t="shared" si="2" ref="I9:I29">+H9*100/C9</f>
        <v>12.385241642127143</v>
      </c>
      <c r="J9" s="10">
        <f>+'FEBRERO-METAS'!J9</f>
        <v>682</v>
      </c>
      <c r="K9" s="12">
        <f aca="true" t="shared" si="3" ref="K9:K29">+J9*100/C9</f>
        <v>11.813615104798199</v>
      </c>
      <c r="L9" s="10">
        <f>+'FEBRERO-METAS'!L9</f>
        <v>685</v>
      </c>
      <c r="M9" s="13">
        <f aca="true" t="shared" si="4" ref="M9:M29">+L9*100/C9</f>
        <v>11.865581153646284</v>
      </c>
      <c r="N9" s="10">
        <f>+'FEBRERO-METAS'!N9</f>
        <v>694</v>
      </c>
      <c r="O9" s="14">
        <f aca="true" t="shared" si="5" ref="O9:O29">+N9*100/C9</f>
        <v>12.021479300190542</v>
      </c>
      <c r="P9" s="15">
        <v>5772</v>
      </c>
      <c r="Q9" s="10">
        <f>+'FEBRERO-METAS'!Q9</f>
        <v>626</v>
      </c>
      <c r="R9" s="11">
        <f aca="true" t="shared" si="6" ref="R9:R29">+Q9*100/P9</f>
        <v>10.845460845460845</v>
      </c>
      <c r="S9" s="10">
        <f>+'FEBRERO-METAS'!S9</f>
        <v>608</v>
      </c>
      <c r="T9" s="12">
        <f>+S9*100/P9</f>
        <v>10.533610533610533</v>
      </c>
      <c r="U9" s="10">
        <f>+'FEBRERO-METAS'!U9</f>
        <v>617</v>
      </c>
      <c r="V9" s="11">
        <f aca="true" t="shared" si="7" ref="V9:V29">+U9*100/P9</f>
        <v>10.68953568953569</v>
      </c>
      <c r="W9" s="10">
        <f>+'FEBRERO-METAS'!W9</f>
        <v>670</v>
      </c>
      <c r="X9" s="16">
        <f>+W9*100/P9</f>
        <v>11.607761607761608</v>
      </c>
      <c r="Y9" s="15">
        <v>5817</v>
      </c>
      <c r="Z9" s="10">
        <f>+'FEBRERO-METAS'!Z9</f>
        <v>473</v>
      </c>
      <c r="AA9" s="14">
        <f aca="true" t="shared" si="8" ref="AA9:AA29">+Z9*100/Y9</f>
        <v>8.131339178270586</v>
      </c>
    </row>
    <row r="10" spans="1:27" ht="19.5" customHeight="1">
      <c r="A10" s="17">
        <v>2</v>
      </c>
      <c r="B10" s="18" t="s">
        <v>23</v>
      </c>
      <c r="C10" s="19">
        <v>1257</v>
      </c>
      <c r="D10" s="20">
        <f>+'FEBRERO-METAS'!D10</f>
        <v>637</v>
      </c>
      <c r="E10" s="21">
        <f t="shared" si="0"/>
        <v>50.67621320604614</v>
      </c>
      <c r="F10" s="20">
        <f>+'FEBRERO-METAS'!F10</f>
        <v>634</v>
      </c>
      <c r="G10" s="21">
        <f t="shared" si="1"/>
        <v>50.43754972155927</v>
      </c>
      <c r="H10" s="20">
        <f>+'FEBRERO-METAS'!H10</f>
        <v>840</v>
      </c>
      <c r="I10" s="21">
        <f t="shared" si="2"/>
        <v>66.82577565632458</v>
      </c>
      <c r="J10" s="20">
        <f>+'FEBRERO-METAS'!J10</f>
        <v>633</v>
      </c>
      <c r="K10" s="22">
        <f t="shared" si="3"/>
        <v>50.35799522673031</v>
      </c>
      <c r="L10" s="20">
        <f>+'FEBRERO-METAS'!L10</f>
        <v>634</v>
      </c>
      <c r="M10" s="23">
        <f t="shared" si="4"/>
        <v>50.43754972155927</v>
      </c>
      <c r="N10" s="20">
        <f>+'FEBRERO-METAS'!N10</f>
        <v>691</v>
      </c>
      <c r="O10" s="16">
        <f t="shared" si="5"/>
        <v>54.97215592680986</v>
      </c>
      <c r="P10" s="24">
        <v>1240</v>
      </c>
      <c r="Q10" s="20">
        <f>+'FEBRERO-METAS'!Q10</f>
        <v>518</v>
      </c>
      <c r="R10" s="21">
        <f t="shared" si="6"/>
        <v>41.774193548387096</v>
      </c>
      <c r="S10" s="20">
        <f>+'FEBRERO-METAS'!S10</f>
        <v>511</v>
      </c>
      <c r="T10" s="22">
        <f>+S10*100/P10</f>
        <v>41.20967741935484</v>
      </c>
      <c r="U10" s="20">
        <f>+'FEBRERO-METAS'!U10</f>
        <v>500</v>
      </c>
      <c r="V10" s="21">
        <f t="shared" si="7"/>
        <v>40.32258064516129</v>
      </c>
      <c r="W10" s="20">
        <f>+'FEBRERO-METAS'!W10</f>
        <v>553</v>
      </c>
      <c r="X10" s="16">
        <f aca="true" t="shared" si="9" ref="X10:X28">+W10*100/P10</f>
        <v>44.596774193548384</v>
      </c>
      <c r="Y10" s="24">
        <v>1133</v>
      </c>
      <c r="Z10" s="20">
        <f>+'FEBRERO-METAS'!Z10</f>
        <v>366</v>
      </c>
      <c r="AA10" s="16">
        <f t="shared" si="8"/>
        <v>32.3036187113857</v>
      </c>
    </row>
    <row r="11" spans="1:27" ht="19.5" customHeight="1">
      <c r="A11" s="17">
        <v>3</v>
      </c>
      <c r="B11" s="18" t="s">
        <v>24</v>
      </c>
      <c r="C11" s="19">
        <v>1789</v>
      </c>
      <c r="D11" s="20">
        <f>+'FEBRERO-METAS'!D11</f>
        <v>79</v>
      </c>
      <c r="E11" s="21">
        <f t="shared" si="0"/>
        <v>4.415874790385691</v>
      </c>
      <c r="F11" s="20">
        <f>+'FEBRERO-METAS'!F11</f>
        <v>80</v>
      </c>
      <c r="G11" s="21">
        <f t="shared" si="1"/>
        <v>4.471771939631079</v>
      </c>
      <c r="H11" s="20">
        <f>+'FEBRERO-METAS'!H11</f>
        <v>1</v>
      </c>
      <c r="I11" s="21">
        <f t="shared" si="2"/>
        <v>0.05589714924538849</v>
      </c>
      <c r="J11" s="20">
        <f>+'FEBRERO-METAS'!J11</f>
        <v>80</v>
      </c>
      <c r="K11" s="22">
        <f t="shared" si="3"/>
        <v>4.471771939631079</v>
      </c>
      <c r="L11" s="20">
        <f>+'FEBRERO-METAS'!L11</f>
        <v>80</v>
      </c>
      <c r="M11" s="23">
        <f t="shared" si="4"/>
        <v>4.471771939631079</v>
      </c>
      <c r="N11" s="20">
        <f>+'FEBRERO-METAS'!N11</f>
        <v>78</v>
      </c>
      <c r="O11" s="16">
        <f t="shared" si="5"/>
        <v>4.3599776411403015</v>
      </c>
      <c r="P11" s="24">
        <v>1747</v>
      </c>
      <c r="Q11" s="20">
        <f>+'FEBRERO-METAS'!Q11</f>
        <v>82</v>
      </c>
      <c r="R11" s="21">
        <f t="shared" si="6"/>
        <v>4.693760732684602</v>
      </c>
      <c r="S11" s="20">
        <f>+'FEBRERO-METAS'!S11</f>
        <v>80</v>
      </c>
      <c r="T11" s="22">
        <f aca="true" t="shared" si="10" ref="T11:T28">+S11*100/P11</f>
        <v>4.579278763594734</v>
      </c>
      <c r="U11" s="20">
        <f>+'FEBRERO-METAS'!U11</f>
        <v>82</v>
      </c>
      <c r="V11" s="21">
        <f t="shared" si="7"/>
        <v>4.693760732684602</v>
      </c>
      <c r="W11" s="20">
        <f>+'FEBRERO-METAS'!W11</f>
        <v>84</v>
      </c>
      <c r="X11" s="16">
        <f t="shared" si="9"/>
        <v>4.80824270177447</v>
      </c>
      <c r="Y11" s="24">
        <v>1666</v>
      </c>
      <c r="Z11" s="20">
        <f>+'FEBRERO-METAS'!Z11</f>
        <v>83</v>
      </c>
      <c r="AA11" s="16">
        <f t="shared" si="8"/>
        <v>4.981992797118847</v>
      </c>
    </row>
    <row r="12" spans="1:27" ht="19.5" customHeight="1">
      <c r="A12" s="17">
        <v>4</v>
      </c>
      <c r="B12" s="18" t="s">
        <v>25</v>
      </c>
      <c r="C12" s="19">
        <v>7295</v>
      </c>
      <c r="D12" s="20">
        <f>+'FEBRERO-METAS'!D12</f>
        <v>358</v>
      </c>
      <c r="E12" s="21">
        <f t="shared" si="0"/>
        <v>4.9074708704592185</v>
      </c>
      <c r="F12" s="20">
        <f>+'FEBRERO-METAS'!F12</f>
        <v>358</v>
      </c>
      <c r="G12" s="21">
        <f t="shared" si="1"/>
        <v>4.9074708704592185</v>
      </c>
      <c r="H12" s="20">
        <f>+'FEBRERO-METAS'!H12</f>
        <v>780</v>
      </c>
      <c r="I12" s="21">
        <f t="shared" si="2"/>
        <v>10.692254969156958</v>
      </c>
      <c r="J12" s="20">
        <f>+'FEBRERO-METAS'!J12</f>
        <v>356</v>
      </c>
      <c r="K12" s="22">
        <f t="shared" si="3"/>
        <v>4.880054832076765</v>
      </c>
      <c r="L12" s="20">
        <f>+'FEBRERO-METAS'!L12</f>
        <v>358</v>
      </c>
      <c r="M12" s="23">
        <f t="shared" si="4"/>
        <v>4.9074708704592185</v>
      </c>
      <c r="N12" s="20">
        <f>+'FEBRERO-METAS'!N12</f>
        <v>341</v>
      </c>
      <c r="O12" s="16">
        <f t="shared" si="5"/>
        <v>4.674434544208362</v>
      </c>
      <c r="P12" s="24">
        <v>7197</v>
      </c>
      <c r="Q12" s="20">
        <f>+'FEBRERO-METAS'!Q12</f>
        <v>377</v>
      </c>
      <c r="R12" s="21">
        <f t="shared" si="6"/>
        <v>5.238293733500069</v>
      </c>
      <c r="S12" s="20">
        <f>+'FEBRERO-METAS'!S12</f>
        <v>378</v>
      </c>
      <c r="T12" s="22">
        <f t="shared" si="10"/>
        <v>5.252188411838266</v>
      </c>
      <c r="U12" s="20">
        <f>+'FEBRERO-METAS'!U12</f>
        <v>408</v>
      </c>
      <c r="V12" s="21">
        <f t="shared" si="7"/>
        <v>5.66902876198416</v>
      </c>
      <c r="W12" s="20">
        <f>+'FEBRERO-METAS'!W12</f>
        <v>383</v>
      </c>
      <c r="X12" s="16">
        <f t="shared" si="9"/>
        <v>5.321661803529248</v>
      </c>
      <c r="Y12" s="24">
        <v>7065</v>
      </c>
      <c r="Z12" s="20">
        <f>+'FEBRERO-METAS'!Z12</f>
        <v>318</v>
      </c>
      <c r="AA12" s="16">
        <f t="shared" si="8"/>
        <v>4.501061571125265</v>
      </c>
    </row>
    <row r="13" spans="1:27" ht="19.5" customHeight="1">
      <c r="A13" s="17">
        <v>5</v>
      </c>
      <c r="B13" s="18" t="s">
        <v>26</v>
      </c>
      <c r="C13" s="19">
        <v>8291</v>
      </c>
      <c r="D13" s="20">
        <f>+'FEBRERO-METAS'!D13</f>
        <v>546</v>
      </c>
      <c r="E13" s="21">
        <f t="shared" si="0"/>
        <v>6.585454106862863</v>
      </c>
      <c r="F13" s="20">
        <f>+'FEBRERO-METAS'!F13</f>
        <v>546</v>
      </c>
      <c r="G13" s="21">
        <f t="shared" si="1"/>
        <v>6.585454106862863</v>
      </c>
      <c r="H13" s="20">
        <f>+'FEBRERO-METAS'!H13</f>
        <v>20</v>
      </c>
      <c r="I13" s="21">
        <f t="shared" si="2"/>
        <v>0.24122542515981185</v>
      </c>
      <c r="J13" s="20">
        <f>+'FEBRERO-METAS'!J13</f>
        <v>546</v>
      </c>
      <c r="K13" s="22">
        <f t="shared" si="3"/>
        <v>6.585454106862863</v>
      </c>
      <c r="L13" s="20">
        <f>+'FEBRERO-METAS'!L13</f>
        <v>546</v>
      </c>
      <c r="M13" s="23">
        <f t="shared" si="4"/>
        <v>6.585454106862863</v>
      </c>
      <c r="N13" s="20">
        <f>+'FEBRERO-METAS'!N13</f>
        <v>454</v>
      </c>
      <c r="O13" s="16">
        <f t="shared" si="5"/>
        <v>5.475817151127729</v>
      </c>
      <c r="P13" s="24">
        <v>8211</v>
      </c>
      <c r="Q13" s="20">
        <f>+'FEBRERO-METAS'!Q13</f>
        <v>438</v>
      </c>
      <c r="R13" s="21">
        <f t="shared" si="6"/>
        <v>5.334307636097917</v>
      </c>
      <c r="S13" s="20">
        <f>+'FEBRERO-METAS'!S13</f>
        <v>438</v>
      </c>
      <c r="T13" s="22">
        <f t="shared" si="10"/>
        <v>5.334307636097917</v>
      </c>
      <c r="U13" s="20">
        <f>+'FEBRERO-METAS'!U13</f>
        <v>468</v>
      </c>
      <c r="V13" s="21">
        <f t="shared" si="7"/>
        <v>5.699671172816953</v>
      </c>
      <c r="W13" s="20">
        <f>+'FEBRERO-METAS'!W13</f>
        <v>453</v>
      </c>
      <c r="X13" s="16">
        <f t="shared" si="9"/>
        <v>5.516989404457435</v>
      </c>
      <c r="Y13" s="24">
        <v>8104</v>
      </c>
      <c r="Z13" s="20">
        <f>+'FEBRERO-METAS'!Z13</f>
        <v>302</v>
      </c>
      <c r="AA13" s="16">
        <f t="shared" si="8"/>
        <v>3.7265547877591314</v>
      </c>
    </row>
    <row r="14" spans="1:27" ht="19.5" customHeight="1">
      <c r="A14" s="17">
        <v>6</v>
      </c>
      <c r="B14" s="18" t="s">
        <v>27</v>
      </c>
      <c r="C14" s="19">
        <v>3164</v>
      </c>
      <c r="D14" s="20">
        <f>+'FEBRERO-METAS'!D14</f>
        <v>285</v>
      </c>
      <c r="E14" s="21">
        <f t="shared" si="0"/>
        <v>9.007585335018963</v>
      </c>
      <c r="F14" s="20">
        <f>+'FEBRERO-METAS'!F14</f>
        <v>286</v>
      </c>
      <c r="G14" s="21">
        <f t="shared" si="1"/>
        <v>9.039190897597978</v>
      </c>
      <c r="H14" s="20">
        <f>+'FEBRERO-METAS'!H14</f>
        <v>257</v>
      </c>
      <c r="I14" s="21">
        <f t="shared" si="2"/>
        <v>8.122629582806574</v>
      </c>
      <c r="J14" s="20">
        <f>+'FEBRERO-METAS'!J14</f>
        <v>286</v>
      </c>
      <c r="K14" s="22">
        <f t="shared" si="3"/>
        <v>9.039190897597978</v>
      </c>
      <c r="L14" s="20">
        <f>+'FEBRERO-METAS'!L14</f>
        <v>286</v>
      </c>
      <c r="M14" s="23">
        <f t="shared" si="4"/>
        <v>9.039190897597978</v>
      </c>
      <c r="N14" s="20">
        <f>+'FEBRERO-METAS'!N14</f>
        <v>282</v>
      </c>
      <c r="O14" s="16">
        <f t="shared" si="5"/>
        <v>8.912768647281922</v>
      </c>
      <c r="P14" s="24">
        <v>3154</v>
      </c>
      <c r="Q14" s="20">
        <f>+'FEBRERO-METAS'!Q14</f>
        <v>232</v>
      </c>
      <c r="R14" s="21">
        <f t="shared" si="6"/>
        <v>7.35573874445149</v>
      </c>
      <c r="S14" s="20">
        <f>+'FEBRERO-METAS'!S14</f>
        <v>231</v>
      </c>
      <c r="T14" s="22">
        <f t="shared" si="10"/>
        <v>7.324032974001268</v>
      </c>
      <c r="U14" s="20">
        <f>+'FEBRERO-METAS'!U14</f>
        <v>251</v>
      </c>
      <c r="V14" s="21">
        <f t="shared" si="7"/>
        <v>7.958148383005707</v>
      </c>
      <c r="W14" s="20">
        <f>+'FEBRERO-METAS'!W14</f>
        <v>239</v>
      </c>
      <c r="X14" s="16">
        <f t="shared" si="9"/>
        <v>7.5776791376030435</v>
      </c>
      <c r="Y14" s="24">
        <v>3120</v>
      </c>
      <c r="Z14" s="20">
        <f>+'FEBRERO-METAS'!Z14</f>
        <v>214</v>
      </c>
      <c r="AA14" s="16">
        <f t="shared" si="8"/>
        <v>6.858974358974359</v>
      </c>
    </row>
    <row r="15" spans="1:27" ht="19.5" customHeight="1">
      <c r="A15" s="17">
        <v>7</v>
      </c>
      <c r="B15" s="18" t="s">
        <v>28</v>
      </c>
      <c r="C15" s="19">
        <v>11500</v>
      </c>
      <c r="D15" s="20">
        <f>+'FEBRERO-METAS'!D15</f>
        <v>1006</v>
      </c>
      <c r="E15" s="21">
        <f t="shared" si="0"/>
        <v>8.747826086956522</v>
      </c>
      <c r="F15" s="20">
        <f>+'FEBRERO-METAS'!F15</f>
        <v>1006</v>
      </c>
      <c r="G15" s="21">
        <f t="shared" si="1"/>
        <v>8.747826086956522</v>
      </c>
      <c r="H15" s="20">
        <f>+'FEBRERO-METAS'!H15</f>
        <v>167</v>
      </c>
      <c r="I15" s="21">
        <f t="shared" si="2"/>
        <v>1.4521739130434783</v>
      </c>
      <c r="J15" s="20">
        <f>+'FEBRERO-METAS'!J15</f>
        <v>1006</v>
      </c>
      <c r="K15" s="22">
        <f t="shared" si="3"/>
        <v>8.747826086956522</v>
      </c>
      <c r="L15" s="20">
        <f>+'FEBRERO-METAS'!L15</f>
        <v>1006</v>
      </c>
      <c r="M15" s="23">
        <f t="shared" si="4"/>
        <v>8.747826086956522</v>
      </c>
      <c r="N15" s="20">
        <f>+'FEBRERO-METAS'!N15</f>
        <v>884</v>
      </c>
      <c r="O15" s="16">
        <f t="shared" si="5"/>
        <v>7.6869565217391305</v>
      </c>
      <c r="P15" s="24">
        <v>11525</v>
      </c>
      <c r="Q15" s="20">
        <f>+'FEBRERO-METAS'!Q15</f>
        <v>783</v>
      </c>
      <c r="R15" s="21">
        <f t="shared" si="6"/>
        <v>6.793926247288503</v>
      </c>
      <c r="S15" s="20">
        <f>+'FEBRERO-METAS'!S15</f>
        <v>784</v>
      </c>
      <c r="T15" s="22">
        <f t="shared" si="10"/>
        <v>6.802603036876356</v>
      </c>
      <c r="U15" s="20">
        <f>+'FEBRERO-METAS'!U15</f>
        <v>835</v>
      </c>
      <c r="V15" s="21">
        <f t="shared" si="7"/>
        <v>7.245119305856833</v>
      </c>
      <c r="W15" s="20">
        <f>+'FEBRERO-METAS'!W15</f>
        <v>808</v>
      </c>
      <c r="X15" s="16">
        <f t="shared" si="9"/>
        <v>7.010845986984815</v>
      </c>
      <c r="Y15" s="24">
        <v>11558</v>
      </c>
      <c r="Z15" s="20">
        <f>+'FEBRERO-METAS'!Z15</f>
        <v>620</v>
      </c>
      <c r="AA15" s="16">
        <f t="shared" si="8"/>
        <v>5.364249870219761</v>
      </c>
    </row>
    <row r="16" spans="1:27" ht="19.5" customHeight="1">
      <c r="A16" s="17">
        <v>8</v>
      </c>
      <c r="B16" s="18" t="s">
        <v>29</v>
      </c>
      <c r="C16" s="19">
        <v>17678</v>
      </c>
      <c r="D16" s="20">
        <f>+'FEBRERO-METAS'!D16</f>
        <v>971</v>
      </c>
      <c r="E16" s="21">
        <f t="shared" si="0"/>
        <v>5.492702794433759</v>
      </c>
      <c r="F16" s="20">
        <f>+'FEBRERO-METAS'!F16</f>
        <v>971</v>
      </c>
      <c r="G16" s="21">
        <f t="shared" si="1"/>
        <v>5.492702794433759</v>
      </c>
      <c r="H16" s="20">
        <f>+'FEBRERO-METAS'!H16</f>
        <v>843</v>
      </c>
      <c r="I16" s="21">
        <f t="shared" si="2"/>
        <v>4.768638986310669</v>
      </c>
      <c r="J16" s="20">
        <f>+'FEBRERO-METAS'!J16</f>
        <v>971</v>
      </c>
      <c r="K16" s="22">
        <f t="shared" si="3"/>
        <v>5.492702794433759</v>
      </c>
      <c r="L16" s="20">
        <f>+'FEBRERO-METAS'!L16</f>
        <v>971</v>
      </c>
      <c r="M16" s="23">
        <f t="shared" si="4"/>
        <v>5.492702794433759</v>
      </c>
      <c r="N16" s="20">
        <f>+'FEBRERO-METAS'!N16</f>
        <v>1024</v>
      </c>
      <c r="O16" s="16">
        <f t="shared" si="5"/>
        <v>5.792510464984727</v>
      </c>
      <c r="P16" s="24">
        <v>17497</v>
      </c>
      <c r="Q16" s="20">
        <f>+'FEBRERO-METAS'!Q16</f>
        <v>929</v>
      </c>
      <c r="R16" s="21">
        <f t="shared" si="6"/>
        <v>5.309481625421501</v>
      </c>
      <c r="S16" s="20">
        <f>+'FEBRERO-METAS'!S16</f>
        <v>940</v>
      </c>
      <c r="T16" s="22">
        <f t="shared" si="10"/>
        <v>5.3723495456363946</v>
      </c>
      <c r="U16" s="20">
        <f>+'FEBRERO-METAS'!U16</f>
        <v>992</v>
      </c>
      <c r="V16" s="21">
        <f t="shared" si="7"/>
        <v>5.669543350288621</v>
      </c>
      <c r="W16" s="20">
        <f>+'FEBRERO-METAS'!W16</f>
        <v>981</v>
      </c>
      <c r="X16" s="16">
        <f t="shared" si="9"/>
        <v>5.606675430073727</v>
      </c>
      <c r="Y16" s="24">
        <v>16871</v>
      </c>
      <c r="Z16" s="20">
        <f>+'FEBRERO-METAS'!Z16</f>
        <v>817</v>
      </c>
      <c r="AA16" s="16">
        <f t="shared" si="8"/>
        <v>4.842629363997392</v>
      </c>
    </row>
    <row r="17" spans="1:27" ht="19.5" customHeight="1">
      <c r="A17" s="17">
        <v>9</v>
      </c>
      <c r="B17" s="18" t="s">
        <v>30</v>
      </c>
      <c r="C17" s="19">
        <v>5321</v>
      </c>
      <c r="D17" s="20">
        <f>+'FEBRERO-METAS'!D17</f>
        <v>462</v>
      </c>
      <c r="E17" s="21">
        <f t="shared" si="0"/>
        <v>8.682578462694982</v>
      </c>
      <c r="F17" s="20">
        <f>+'FEBRERO-METAS'!F17</f>
        <v>462</v>
      </c>
      <c r="G17" s="21">
        <f t="shared" si="1"/>
        <v>8.682578462694982</v>
      </c>
      <c r="H17" s="20">
        <f>+'FEBRERO-METAS'!H17</f>
        <v>89</v>
      </c>
      <c r="I17" s="21">
        <f t="shared" si="2"/>
        <v>1.6726179289607217</v>
      </c>
      <c r="J17" s="20">
        <f>+'FEBRERO-METAS'!J17</f>
        <v>462</v>
      </c>
      <c r="K17" s="22">
        <f t="shared" si="3"/>
        <v>8.682578462694982</v>
      </c>
      <c r="L17" s="20">
        <f>+'FEBRERO-METAS'!L17</f>
        <v>462</v>
      </c>
      <c r="M17" s="23">
        <f t="shared" si="4"/>
        <v>8.682578462694982</v>
      </c>
      <c r="N17" s="20">
        <f>+'FEBRERO-METAS'!N17</f>
        <v>481</v>
      </c>
      <c r="O17" s="16">
        <f t="shared" si="5"/>
        <v>9.039654200338282</v>
      </c>
      <c r="P17" s="24">
        <v>5281</v>
      </c>
      <c r="Q17" s="20">
        <f>+'FEBRERO-METAS'!Q17</f>
        <v>399</v>
      </c>
      <c r="R17" s="21">
        <f t="shared" si="6"/>
        <v>7.555387237265669</v>
      </c>
      <c r="S17" s="20">
        <f>+'FEBRERO-METAS'!S17</f>
        <v>398</v>
      </c>
      <c r="T17" s="22">
        <f t="shared" si="10"/>
        <v>7.536451429653475</v>
      </c>
      <c r="U17" s="20">
        <f>+'FEBRERO-METAS'!U17</f>
        <v>455</v>
      </c>
      <c r="V17" s="21">
        <f t="shared" si="7"/>
        <v>8.615792463548571</v>
      </c>
      <c r="W17" s="20">
        <f>+'FEBRERO-METAS'!W17</f>
        <v>421</v>
      </c>
      <c r="X17" s="16">
        <f t="shared" si="9"/>
        <v>7.9719750047339515</v>
      </c>
      <c r="Y17" s="24">
        <v>5206</v>
      </c>
      <c r="Z17" s="20">
        <f>+'FEBRERO-METAS'!Z17</f>
        <v>378</v>
      </c>
      <c r="AA17" s="16">
        <f t="shared" si="8"/>
        <v>7.260852862082213</v>
      </c>
    </row>
    <row r="18" spans="1:27" ht="19.5" customHeight="1">
      <c r="A18" s="17">
        <v>10</v>
      </c>
      <c r="B18" s="18" t="s">
        <v>31</v>
      </c>
      <c r="C18" s="19">
        <v>11962</v>
      </c>
      <c r="D18" s="20">
        <f>+'FEBRERO-METAS'!D18</f>
        <v>636</v>
      </c>
      <c r="E18" s="21">
        <f t="shared" si="0"/>
        <v>5.316836649389734</v>
      </c>
      <c r="F18" s="20">
        <f>+'FEBRERO-METAS'!F18</f>
        <v>634</v>
      </c>
      <c r="G18" s="21">
        <f t="shared" si="1"/>
        <v>5.300117037284735</v>
      </c>
      <c r="H18" s="20">
        <f>+'FEBRERO-METAS'!H18</f>
        <v>292</v>
      </c>
      <c r="I18" s="21">
        <f t="shared" si="2"/>
        <v>2.441063367329878</v>
      </c>
      <c r="J18" s="20">
        <f>+'FEBRERO-METAS'!J18</f>
        <v>634</v>
      </c>
      <c r="K18" s="22">
        <f t="shared" si="3"/>
        <v>5.300117037284735</v>
      </c>
      <c r="L18" s="20">
        <f>+'FEBRERO-METAS'!L18</f>
        <v>634</v>
      </c>
      <c r="M18" s="23">
        <f t="shared" si="4"/>
        <v>5.300117037284735</v>
      </c>
      <c r="N18" s="20">
        <f>+'FEBRERO-METAS'!N18</f>
        <v>613</v>
      </c>
      <c r="O18" s="16">
        <f t="shared" si="5"/>
        <v>5.124561110182244</v>
      </c>
      <c r="P18" s="24">
        <v>11890</v>
      </c>
      <c r="Q18" s="20">
        <f>+'FEBRERO-METAS'!Q18</f>
        <v>542</v>
      </c>
      <c r="R18" s="21">
        <f t="shared" si="6"/>
        <v>4.558452481076535</v>
      </c>
      <c r="S18" s="20">
        <f>+'FEBRERO-METAS'!S18</f>
        <v>549</v>
      </c>
      <c r="T18" s="22">
        <f t="shared" si="10"/>
        <v>4.6173254835996635</v>
      </c>
      <c r="U18" s="20">
        <f>+'FEBRERO-METAS'!U18</f>
        <v>599</v>
      </c>
      <c r="V18" s="21">
        <f t="shared" si="7"/>
        <v>5.03784693019344</v>
      </c>
      <c r="W18" s="20">
        <f>+'FEBRERO-METAS'!W18</f>
        <v>579</v>
      </c>
      <c r="X18" s="16">
        <f t="shared" si="9"/>
        <v>4.869638351555929</v>
      </c>
      <c r="Y18" s="24">
        <v>11813</v>
      </c>
      <c r="Z18" s="20">
        <f>+'FEBRERO-METAS'!Z18</f>
        <v>493</v>
      </c>
      <c r="AA18" s="16">
        <f t="shared" si="8"/>
        <v>4.173368323033945</v>
      </c>
    </row>
    <row r="19" spans="1:27" ht="19.5" customHeight="1">
      <c r="A19" s="17">
        <v>11</v>
      </c>
      <c r="B19" s="18" t="s">
        <v>32</v>
      </c>
      <c r="C19" s="19">
        <v>16823</v>
      </c>
      <c r="D19" s="20">
        <f>+'FEBRERO-METAS'!D19</f>
        <v>779</v>
      </c>
      <c r="E19" s="21">
        <f t="shared" si="0"/>
        <v>4.630565297509362</v>
      </c>
      <c r="F19" s="20">
        <f>+'FEBRERO-METAS'!F19</f>
        <v>778</v>
      </c>
      <c r="G19" s="21">
        <f t="shared" si="1"/>
        <v>4.624621054508708</v>
      </c>
      <c r="H19" s="20">
        <f>+'FEBRERO-METAS'!H19</f>
        <v>515</v>
      </c>
      <c r="I19" s="21">
        <f t="shared" si="2"/>
        <v>3.0612851453367416</v>
      </c>
      <c r="J19" s="20">
        <f>+'FEBRERO-METAS'!J19</f>
        <v>778</v>
      </c>
      <c r="K19" s="22">
        <f t="shared" si="3"/>
        <v>4.624621054508708</v>
      </c>
      <c r="L19" s="20">
        <f>+'FEBRERO-METAS'!L19</f>
        <v>778</v>
      </c>
      <c r="M19" s="23">
        <f t="shared" si="4"/>
        <v>4.624621054508708</v>
      </c>
      <c r="N19" s="20">
        <f>+'FEBRERO-METAS'!N19</f>
        <v>689</v>
      </c>
      <c r="O19" s="16">
        <f t="shared" si="5"/>
        <v>4.0955834274505145</v>
      </c>
      <c r="P19" s="24">
        <v>16827</v>
      </c>
      <c r="Q19" s="20">
        <f>+'FEBRERO-METAS'!Q19</f>
        <v>707</v>
      </c>
      <c r="R19" s="21">
        <f t="shared" si="6"/>
        <v>4.201580792773519</v>
      </c>
      <c r="S19" s="20">
        <f>+'FEBRERO-METAS'!S19</f>
        <v>700</v>
      </c>
      <c r="T19" s="22">
        <f t="shared" si="10"/>
        <v>4.159980982944078</v>
      </c>
      <c r="U19" s="20">
        <f>+'FEBRERO-METAS'!U19</f>
        <v>815</v>
      </c>
      <c r="V19" s="21">
        <f t="shared" si="7"/>
        <v>4.843406430142034</v>
      </c>
      <c r="W19" s="20">
        <f>+'FEBRERO-METAS'!W19</f>
        <v>731</v>
      </c>
      <c r="X19" s="16">
        <f t="shared" si="9"/>
        <v>4.3442087121887445</v>
      </c>
      <c r="Y19" s="24">
        <v>16800</v>
      </c>
      <c r="Z19" s="20">
        <f>+'FEBRERO-METAS'!Z19</f>
        <v>568</v>
      </c>
      <c r="AA19" s="16">
        <f t="shared" si="8"/>
        <v>3.380952380952381</v>
      </c>
    </row>
    <row r="20" spans="1:27" ht="19.5" customHeight="1">
      <c r="A20" s="17">
        <v>12</v>
      </c>
      <c r="B20" s="18" t="s">
        <v>33</v>
      </c>
      <c r="C20" s="19">
        <v>2504</v>
      </c>
      <c r="D20" s="20">
        <f>+'FEBRERO-METAS'!D20</f>
        <v>259</v>
      </c>
      <c r="E20" s="21">
        <f t="shared" si="0"/>
        <v>10.343450479233226</v>
      </c>
      <c r="F20" s="20">
        <f>+'FEBRERO-METAS'!F20</f>
        <v>259</v>
      </c>
      <c r="G20" s="21">
        <f t="shared" si="1"/>
        <v>10.343450479233226</v>
      </c>
      <c r="H20" s="20">
        <f>+'FEBRERO-METAS'!H20</f>
        <v>992</v>
      </c>
      <c r="I20" s="21">
        <f t="shared" si="2"/>
        <v>39.61661341853035</v>
      </c>
      <c r="J20" s="20">
        <f>+'FEBRERO-METAS'!J20</f>
        <v>260</v>
      </c>
      <c r="K20" s="22">
        <f t="shared" si="3"/>
        <v>10.383386581469649</v>
      </c>
      <c r="L20" s="20">
        <f>+'FEBRERO-METAS'!L20</f>
        <v>259</v>
      </c>
      <c r="M20" s="23">
        <f t="shared" si="4"/>
        <v>10.343450479233226</v>
      </c>
      <c r="N20" s="20">
        <f>+'FEBRERO-METAS'!N20</f>
        <v>280</v>
      </c>
      <c r="O20" s="16">
        <f t="shared" si="5"/>
        <v>11.182108626198083</v>
      </c>
      <c r="P20" s="24">
        <v>2548</v>
      </c>
      <c r="Q20" s="20">
        <f>+'FEBRERO-METAS'!Q20</f>
        <v>236</v>
      </c>
      <c r="R20" s="21">
        <f t="shared" si="6"/>
        <v>9.262166405023548</v>
      </c>
      <c r="S20" s="20">
        <f>+'FEBRERO-METAS'!S20</f>
        <v>240</v>
      </c>
      <c r="T20" s="22">
        <f t="shared" si="10"/>
        <v>9.419152276295133</v>
      </c>
      <c r="U20" s="20">
        <f>+'FEBRERO-METAS'!U20</f>
        <v>282</v>
      </c>
      <c r="V20" s="21">
        <f t="shared" si="7"/>
        <v>11.067503924646783</v>
      </c>
      <c r="W20" s="20">
        <f>+'FEBRERO-METAS'!W20</f>
        <v>246</v>
      </c>
      <c r="X20" s="16">
        <f t="shared" si="9"/>
        <v>9.654631083202512</v>
      </c>
      <c r="Y20" s="24">
        <v>2659</v>
      </c>
      <c r="Z20" s="20">
        <f>+'FEBRERO-METAS'!Z20</f>
        <v>171</v>
      </c>
      <c r="AA20" s="16">
        <f t="shared" si="8"/>
        <v>6.430989093644227</v>
      </c>
    </row>
    <row r="21" spans="1:27" ht="19.5" customHeight="1">
      <c r="A21" s="17">
        <v>13</v>
      </c>
      <c r="B21" s="18" t="s">
        <v>34</v>
      </c>
      <c r="C21" s="19">
        <v>1230</v>
      </c>
      <c r="D21" s="20">
        <f>+'FEBRERO-METAS'!D21</f>
        <v>191</v>
      </c>
      <c r="E21" s="21">
        <f t="shared" si="0"/>
        <v>15.528455284552846</v>
      </c>
      <c r="F21" s="20">
        <f>+'FEBRERO-METAS'!F21</f>
        <v>191</v>
      </c>
      <c r="G21" s="21">
        <f t="shared" si="1"/>
        <v>15.528455284552846</v>
      </c>
      <c r="H21" s="20">
        <f>+'FEBRERO-METAS'!H21</f>
        <v>1569</v>
      </c>
      <c r="I21" s="21">
        <f t="shared" si="2"/>
        <v>127.5609756097561</v>
      </c>
      <c r="J21" s="20">
        <f>+'FEBRERO-METAS'!J21</f>
        <v>191</v>
      </c>
      <c r="K21" s="22">
        <f t="shared" si="3"/>
        <v>15.528455284552846</v>
      </c>
      <c r="L21" s="20">
        <f>+'FEBRERO-METAS'!L21</f>
        <v>191</v>
      </c>
      <c r="M21" s="23">
        <f t="shared" si="4"/>
        <v>15.528455284552846</v>
      </c>
      <c r="N21" s="20">
        <f>+'FEBRERO-METAS'!N21</f>
        <v>246</v>
      </c>
      <c r="O21" s="16">
        <f t="shared" si="5"/>
        <v>20</v>
      </c>
      <c r="P21" s="24">
        <v>1260</v>
      </c>
      <c r="Q21" s="20">
        <f>+'FEBRERO-METAS'!Q21</f>
        <v>173</v>
      </c>
      <c r="R21" s="21">
        <f t="shared" si="6"/>
        <v>13.73015873015873</v>
      </c>
      <c r="S21" s="20">
        <f>+'FEBRERO-METAS'!S21</f>
        <v>166</v>
      </c>
      <c r="T21" s="22">
        <f t="shared" si="10"/>
        <v>13.174603174603174</v>
      </c>
      <c r="U21" s="20">
        <f>+'FEBRERO-METAS'!U21</f>
        <v>189</v>
      </c>
      <c r="V21" s="21">
        <f t="shared" si="7"/>
        <v>15</v>
      </c>
      <c r="W21" s="20">
        <f>+'FEBRERO-METAS'!W21</f>
        <v>179</v>
      </c>
      <c r="X21" s="16">
        <f t="shared" si="9"/>
        <v>14.206349206349206</v>
      </c>
      <c r="Y21" s="24">
        <v>1268</v>
      </c>
      <c r="Z21" s="20">
        <f>+'FEBRERO-METAS'!Z21</f>
        <v>146</v>
      </c>
      <c r="AA21" s="16">
        <f t="shared" si="8"/>
        <v>11.514195583596214</v>
      </c>
    </row>
    <row r="22" spans="1:27" ht="19.5" customHeight="1">
      <c r="A22" s="17">
        <v>14</v>
      </c>
      <c r="B22" s="18" t="s">
        <v>35</v>
      </c>
      <c r="C22" s="19">
        <v>1419</v>
      </c>
      <c r="D22" s="20">
        <f>+'FEBRERO-METAS'!D22</f>
        <v>70</v>
      </c>
      <c r="E22" s="21">
        <f t="shared" si="0"/>
        <v>4.933051444679352</v>
      </c>
      <c r="F22" s="20">
        <f>+'FEBRERO-METAS'!F22</f>
        <v>70</v>
      </c>
      <c r="G22" s="21">
        <f t="shared" si="1"/>
        <v>4.933051444679352</v>
      </c>
      <c r="H22" s="20">
        <f>+'FEBRERO-METAS'!H22</f>
        <v>509</v>
      </c>
      <c r="I22" s="21">
        <f t="shared" si="2"/>
        <v>35.87033121916843</v>
      </c>
      <c r="J22" s="20">
        <f>+'FEBRERO-METAS'!J22</f>
        <v>54</v>
      </c>
      <c r="K22" s="22">
        <f t="shared" si="3"/>
        <v>3.8054968287526427</v>
      </c>
      <c r="L22" s="20">
        <f>+'FEBRERO-METAS'!L22</f>
        <v>70</v>
      </c>
      <c r="M22" s="23">
        <f t="shared" si="4"/>
        <v>4.933051444679352</v>
      </c>
      <c r="N22" s="20">
        <f>+'FEBRERO-METAS'!N22</f>
        <v>83</v>
      </c>
      <c r="O22" s="16">
        <f t="shared" si="5"/>
        <v>5.849189570119803</v>
      </c>
      <c r="P22" s="24">
        <v>1361</v>
      </c>
      <c r="Q22" s="20">
        <f>+'FEBRERO-METAS'!Q22</f>
        <v>73</v>
      </c>
      <c r="R22" s="21">
        <f t="shared" si="6"/>
        <v>5.363703159441587</v>
      </c>
      <c r="S22" s="20">
        <f>+'FEBRERO-METAS'!S22</f>
        <v>72</v>
      </c>
      <c r="T22" s="22">
        <f t="shared" si="10"/>
        <v>5.290227773695812</v>
      </c>
      <c r="U22" s="20">
        <f>+'FEBRERO-METAS'!U22</f>
        <v>78</v>
      </c>
      <c r="V22" s="21">
        <f t="shared" si="7"/>
        <v>5.731080088170463</v>
      </c>
      <c r="W22" s="20">
        <f>+'FEBRERO-METAS'!W22</f>
        <v>80</v>
      </c>
      <c r="X22" s="16">
        <f t="shared" si="9"/>
        <v>5.878030859662013</v>
      </c>
      <c r="Y22" s="24">
        <v>1246</v>
      </c>
      <c r="Z22" s="20">
        <f>+'FEBRERO-METAS'!Z22</f>
        <v>44</v>
      </c>
      <c r="AA22" s="16">
        <f t="shared" si="8"/>
        <v>3.5313001605136436</v>
      </c>
    </row>
    <row r="23" spans="1:27" ht="19.5" customHeight="1">
      <c r="A23" s="17">
        <v>15</v>
      </c>
      <c r="B23" s="18" t="s">
        <v>36</v>
      </c>
      <c r="C23" s="19">
        <v>1741</v>
      </c>
      <c r="D23" s="20">
        <f>+'FEBRERO-METAS'!D23</f>
        <v>297</v>
      </c>
      <c r="E23" s="21">
        <f t="shared" si="0"/>
        <v>17.059161401493395</v>
      </c>
      <c r="F23" s="20">
        <f>+'FEBRERO-METAS'!F23</f>
        <v>297</v>
      </c>
      <c r="G23" s="21">
        <f t="shared" si="1"/>
        <v>17.059161401493395</v>
      </c>
      <c r="H23" s="20">
        <f>+'FEBRERO-METAS'!H23</f>
        <v>0</v>
      </c>
      <c r="I23" s="21">
        <f t="shared" si="2"/>
        <v>0</v>
      </c>
      <c r="J23" s="20">
        <f>+'FEBRERO-METAS'!J23</f>
        <v>297</v>
      </c>
      <c r="K23" s="22">
        <f t="shared" si="3"/>
        <v>17.059161401493395</v>
      </c>
      <c r="L23" s="20">
        <f>+'FEBRERO-METAS'!L23</f>
        <v>297</v>
      </c>
      <c r="M23" s="23">
        <f t="shared" si="4"/>
        <v>17.059161401493395</v>
      </c>
      <c r="N23" s="20">
        <f>+'FEBRERO-METAS'!N23</f>
        <v>368</v>
      </c>
      <c r="O23" s="16">
        <f t="shared" si="5"/>
        <v>21.137277426766225</v>
      </c>
      <c r="P23" s="24">
        <v>1691</v>
      </c>
      <c r="Q23" s="20">
        <f>+'FEBRERO-METAS'!Q23</f>
        <v>189</v>
      </c>
      <c r="R23" s="21">
        <f t="shared" si="6"/>
        <v>11.176818450620935</v>
      </c>
      <c r="S23" s="20">
        <f>+'FEBRERO-METAS'!S23</f>
        <v>194</v>
      </c>
      <c r="T23" s="22">
        <f t="shared" si="10"/>
        <v>11.47250147841514</v>
      </c>
      <c r="U23" s="20">
        <f>+'FEBRERO-METAS'!U23</f>
        <v>210</v>
      </c>
      <c r="V23" s="21">
        <f t="shared" si="7"/>
        <v>12.418687167356595</v>
      </c>
      <c r="W23" s="20">
        <f>+'FEBRERO-METAS'!W23</f>
        <v>195</v>
      </c>
      <c r="X23" s="16">
        <f t="shared" si="9"/>
        <v>11.53163808397398</v>
      </c>
      <c r="Y23" s="24">
        <v>1579</v>
      </c>
      <c r="Z23" s="20">
        <f>+'FEBRERO-METAS'!Z23</f>
        <v>201</v>
      </c>
      <c r="AA23" s="16">
        <f t="shared" si="8"/>
        <v>12.72957568081064</v>
      </c>
    </row>
    <row r="24" spans="1:27" ht="19.5" customHeight="1">
      <c r="A24" s="17">
        <v>16</v>
      </c>
      <c r="B24" s="18" t="s">
        <v>37</v>
      </c>
      <c r="C24" s="19">
        <v>3386</v>
      </c>
      <c r="D24" s="20">
        <f>+'FEBRERO-METAS'!D24</f>
        <v>463</v>
      </c>
      <c r="E24" s="21">
        <f t="shared" si="0"/>
        <v>13.673951565268753</v>
      </c>
      <c r="F24" s="20">
        <f>+'FEBRERO-METAS'!F24</f>
        <v>463</v>
      </c>
      <c r="G24" s="21">
        <f t="shared" si="1"/>
        <v>13.673951565268753</v>
      </c>
      <c r="H24" s="20">
        <f>+'FEBRERO-METAS'!H24</f>
        <v>350</v>
      </c>
      <c r="I24" s="21">
        <f t="shared" si="2"/>
        <v>10.336680448907265</v>
      </c>
      <c r="J24" s="20">
        <f>+'FEBRERO-METAS'!J24</f>
        <v>463</v>
      </c>
      <c r="K24" s="22">
        <f t="shared" si="3"/>
        <v>13.673951565268753</v>
      </c>
      <c r="L24" s="20">
        <f>+'FEBRERO-METAS'!L24</f>
        <v>463</v>
      </c>
      <c r="M24" s="23">
        <f t="shared" si="4"/>
        <v>13.673951565268753</v>
      </c>
      <c r="N24" s="20">
        <f>+'FEBRERO-METAS'!N24</f>
        <v>409</v>
      </c>
      <c r="O24" s="16">
        <f t="shared" si="5"/>
        <v>12.079149438865919</v>
      </c>
      <c r="P24" s="24">
        <v>3324</v>
      </c>
      <c r="Q24" s="20">
        <f>+'FEBRERO-METAS'!Q24</f>
        <v>383</v>
      </c>
      <c r="R24" s="21">
        <f t="shared" si="6"/>
        <v>11.522262334536702</v>
      </c>
      <c r="S24" s="20">
        <f>+'FEBRERO-METAS'!S24</f>
        <v>385</v>
      </c>
      <c r="T24" s="22">
        <f t="shared" si="10"/>
        <v>11.582430806257522</v>
      </c>
      <c r="U24" s="20">
        <f>+'FEBRERO-METAS'!U24</f>
        <v>380</v>
      </c>
      <c r="V24" s="21">
        <f t="shared" si="7"/>
        <v>11.432009626955475</v>
      </c>
      <c r="W24" s="20">
        <f>+'FEBRERO-METAS'!W24</f>
        <v>398</v>
      </c>
      <c r="X24" s="16">
        <f t="shared" si="9"/>
        <v>11.97352587244284</v>
      </c>
      <c r="Y24" s="24">
        <v>3237</v>
      </c>
      <c r="Z24" s="20">
        <f>+'FEBRERO-METAS'!Z24</f>
        <v>300</v>
      </c>
      <c r="AA24" s="16">
        <f t="shared" si="8"/>
        <v>9.267840593141798</v>
      </c>
    </row>
    <row r="25" spans="1:27" ht="19.5" customHeight="1">
      <c r="A25" s="17">
        <v>17</v>
      </c>
      <c r="B25" s="18" t="s">
        <v>38</v>
      </c>
      <c r="C25" s="19">
        <v>248</v>
      </c>
      <c r="D25" s="20">
        <f>+'FEBRERO-METAS'!D25</f>
        <v>10</v>
      </c>
      <c r="E25" s="21">
        <f t="shared" si="0"/>
        <v>4.032258064516129</v>
      </c>
      <c r="F25" s="20">
        <f>+'FEBRERO-METAS'!F25</f>
        <v>10</v>
      </c>
      <c r="G25" s="21">
        <f t="shared" si="1"/>
        <v>4.032258064516129</v>
      </c>
      <c r="H25" s="20">
        <f>+'FEBRERO-METAS'!H25</f>
        <v>0</v>
      </c>
      <c r="I25" s="21">
        <f t="shared" si="2"/>
        <v>0</v>
      </c>
      <c r="J25" s="20">
        <f>+'FEBRERO-METAS'!J25</f>
        <v>10</v>
      </c>
      <c r="K25" s="22">
        <f t="shared" si="3"/>
        <v>4.032258064516129</v>
      </c>
      <c r="L25" s="20">
        <f>+'FEBRERO-METAS'!L25</f>
        <v>10</v>
      </c>
      <c r="M25" s="23">
        <f t="shared" si="4"/>
        <v>4.032258064516129</v>
      </c>
      <c r="N25" s="20">
        <f>+'FEBRERO-METAS'!N25</f>
        <v>4</v>
      </c>
      <c r="O25" s="16">
        <f t="shared" si="5"/>
        <v>1.6129032258064515</v>
      </c>
      <c r="P25" s="24">
        <v>243</v>
      </c>
      <c r="Q25" s="20">
        <f>+'FEBRERO-METAS'!Q25</f>
        <v>9</v>
      </c>
      <c r="R25" s="21">
        <f t="shared" si="6"/>
        <v>3.7037037037037037</v>
      </c>
      <c r="S25" s="20">
        <f>+'FEBRERO-METAS'!S25</f>
        <v>8</v>
      </c>
      <c r="T25" s="22">
        <f t="shared" si="10"/>
        <v>3.292181069958848</v>
      </c>
      <c r="U25" s="20">
        <f>+'FEBRERO-METAS'!U25</f>
        <v>10</v>
      </c>
      <c r="V25" s="21">
        <f t="shared" si="7"/>
        <v>4.11522633744856</v>
      </c>
      <c r="W25" s="20">
        <f>+'FEBRERO-METAS'!W25</f>
        <v>8</v>
      </c>
      <c r="X25" s="16">
        <f t="shared" si="9"/>
        <v>3.292181069958848</v>
      </c>
      <c r="Y25" s="24">
        <v>261</v>
      </c>
      <c r="Z25" s="20">
        <f>+'FEBRERO-METAS'!Z25</f>
        <v>14</v>
      </c>
      <c r="AA25" s="16">
        <f t="shared" si="8"/>
        <v>5.363984674329502</v>
      </c>
    </row>
    <row r="26" spans="1:27" ht="19.5" customHeight="1">
      <c r="A26" s="17">
        <v>18</v>
      </c>
      <c r="B26" s="18" t="s">
        <v>39</v>
      </c>
      <c r="C26" s="19">
        <v>6297</v>
      </c>
      <c r="D26" s="20">
        <f>+'FEBRERO-METAS'!D26</f>
        <v>522</v>
      </c>
      <c r="E26" s="21">
        <f t="shared" si="0"/>
        <v>8.28966174368747</v>
      </c>
      <c r="F26" s="20">
        <f>+'FEBRERO-METAS'!F26</f>
        <v>522</v>
      </c>
      <c r="G26" s="21">
        <f t="shared" si="1"/>
        <v>8.28966174368747</v>
      </c>
      <c r="H26" s="20">
        <f>+'FEBRERO-METAS'!H26</f>
        <v>324</v>
      </c>
      <c r="I26" s="21">
        <f t="shared" si="2"/>
        <v>5.145307289185326</v>
      </c>
      <c r="J26" s="20">
        <f>+'FEBRERO-METAS'!J26</f>
        <v>522</v>
      </c>
      <c r="K26" s="22">
        <f t="shared" si="3"/>
        <v>8.28966174368747</v>
      </c>
      <c r="L26" s="20">
        <f>+'FEBRERO-METAS'!L26</f>
        <v>522</v>
      </c>
      <c r="M26" s="23">
        <f t="shared" si="4"/>
        <v>8.28966174368747</v>
      </c>
      <c r="N26" s="20">
        <f>+'FEBRERO-METAS'!N26</f>
        <v>543</v>
      </c>
      <c r="O26" s="16">
        <f t="shared" si="5"/>
        <v>8.623153882801335</v>
      </c>
      <c r="P26" s="24">
        <v>6226</v>
      </c>
      <c r="Q26" s="20">
        <f>+'FEBRERO-METAS'!Q26</f>
        <v>438</v>
      </c>
      <c r="R26" s="21">
        <f t="shared" si="6"/>
        <v>7.035014455509155</v>
      </c>
      <c r="S26" s="20">
        <f>+'FEBRERO-METAS'!S26</f>
        <v>438</v>
      </c>
      <c r="T26" s="22">
        <f t="shared" si="10"/>
        <v>7.035014455509155</v>
      </c>
      <c r="U26" s="20">
        <f>+'FEBRERO-METAS'!U26</f>
        <v>478</v>
      </c>
      <c r="V26" s="21">
        <f t="shared" si="7"/>
        <v>7.677481529071635</v>
      </c>
      <c r="W26" s="20">
        <f>+'FEBRERO-METAS'!W26</f>
        <v>456</v>
      </c>
      <c r="X26" s="16">
        <f t="shared" si="9"/>
        <v>7.324124638612271</v>
      </c>
      <c r="Y26" s="24">
        <v>6116</v>
      </c>
      <c r="Z26" s="20">
        <f>+'FEBRERO-METAS'!Z26</f>
        <v>355</v>
      </c>
      <c r="AA26" s="16">
        <f t="shared" si="8"/>
        <v>5.804447351209941</v>
      </c>
    </row>
    <row r="27" spans="1:27" ht="19.5" customHeight="1">
      <c r="A27" s="17">
        <v>19</v>
      </c>
      <c r="B27" s="18" t="s">
        <v>40</v>
      </c>
      <c r="C27" s="19">
        <v>13676</v>
      </c>
      <c r="D27" s="20">
        <f>+'FEBRERO-METAS'!D27</f>
        <v>960</v>
      </c>
      <c r="E27" s="21">
        <f t="shared" si="0"/>
        <v>7.0195963732085405</v>
      </c>
      <c r="F27" s="20">
        <f>+'FEBRERO-METAS'!F27</f>
        <v>960</v>
      </c>
      <c r="G27" s="21">
        <f t="shared" si="1"/>
        <v>7.0195963732085405</v>
      </c>
      <c r="H27" s="20">
        <f>+'FEBRERO-METAS'!H27</f>
        <v>553</v>
      </c>
      <c r="I27" s="21">
        <f t="shared" si="2"/>
        <v>4.0435799941503365</v>
      </c>
      <c r="J27" s="20">
        <f>+'FEBRERO-METAS'!J27</f>
        <v>960</v>
      </c>
      <c r="K27" s="22">
        <f t="shared" si="3"/>
        <v>7.0195963732085405</v>
      </c>
      <c r="L27" s="20">
        <f>+'FEBRERO-METAS'!L27</f>
        <v>960</v>
      </c>
      <c r="M27" s="23">
        <f t="shared" si="4"/>
        <v>7.0195963732085405</v>
      </c>
      <c r="N27" s="20">
        <f>+'FEBRERO-METAS'!N27</f>
        <v>950</v>
      </c>
      <c r="O27" s="16">
        <f t="shared" si="5"/>
        <v>6.946475577654285</v>
      </c>
      <c r="P27" s="24">
        <v>13513</v>
      </c>
      <c r="Q27" s="20">
        <f>+'FEBRERO-METAS'!Q27</f>
        <v>711</v>
      </c>
      <c r="R27" s="21">
        <f t="shared" si="6"/>
        <v>5.26159994079775</v>
      </c>
      <c r="S27" s="20">
        <f>+'FEBRERO-METAS'!S27</f>
        <v>712</v>
      </c>
      <c r="T27" s="22">
        <f t="shared" si="10"/>
        <v>5.269000222008437</v>
      </c>
      <c r="U27" s="20">
        <f>+'FEBRERO-METAS'!U27</f>
        <v>824</v>
      </c>
      <c r="V27" s="21">
        <f t="shared" si="7"/>
        <v>6.097831717605269</v>
      </c>
      <c r="W27" s="20">
        <f>+'FEBRERO-METAS'!W27</f>
        <v>744</v>
      </c>
      <c r="X27" s="16">
        <f t="shared" si="9"/>
        <v>5.505809220750389</v>
      </c>
      <c r="Y27" s="24">
        <v>13092</v>
      </c>
      <c r="Z27" s="20">
        <f>+'FEBRERO-METAS'!Z27</f>
        <v>687</v>
      </c>
      <c r="AA27" s="16">
        <f t="shared" si="8"/>
        <v>5.247479376718607</v>
      </c>
    </row>
    <row r="28" spans="1:27" ht="19.5" customHeight="1">
      <c r="A28" s="17">
        <v>20</v>
      </c>
      <c r="B28" s="18" t="s">
        <v>41</v>
      </c>
      <c r="C28" s="19">
        <v>123</v>
      </c>
      <c r="D28" s="25">
        <f>+'FEBRERO-METAS'!D28</f>
        <v>4</v>
      </c>
      <c r="E28" s="21">
        <f t="shared" si="0"/>
        <v>3.252032520325203</v>
      </c>
      <c r="F28" s="25">
        <f>+'FEBRERO-METAS'!F28</f>
        <v>4</v>
      </c>
      <c r="G28" s="21">
        <f t="shared" si="1"/>
        <v>3.252032520325203</v>
      </c>
      <c r="H28" s="25">
        <f>+'FEBRERO-METAS'!H28</f>
        <v>0</v>
      </c>
      <c r="I28" s="21">
        <f t="shared" si="2"/>
        <v>0</v>
      </c>
      <c r="J28" s="25">
        <f>+'FEBRERO-METAS'!J28</f>
        <v>4</v>
      </c>
      <c r="K28" s="22">
        <f t="shared" si="3"/>
        <v>3.252032520325203</v>
      </c>
      <c r="L28" s="25">
        <f>+'FEBRERO-METAS'!L28</f>
        <v>4</v>
      </c>
      <c r="M28" s="23">
        <f t="shared" si="4"/>
        <v>3.252032520325203</v>
      </c>
      <c r="N28" s="25">
        <f>+'FEBRERO-METAS'!N28</f>
        <v>1</v>
      </c>
      <c r="O28" s="16">
        <f t="shared" si="5"/>
        <v>0.8130081300813008</v>
      </c>
      <c r="P28" s="24">
        <v>119</v>
      </c>
      <c r="Q28" s="25">
        <f>+'FEBRERO-METAS'!Q28</f>
        <v>3</v>
      </c>
      <c r="R28" s="21">
        <f t="shared" si="6"/>
        <v>2.5210084033613445</v>
      </c>
      <c r="S28" s="25">
        <f>+'FEBRERO-METAS'!S28</f>
        <v>3</v>
      </c>
      <c r="T28" s="22">
        <f t="shared" si="10"/>
        <v>2.5210084033613445</v>
      </c>
      <c r="U28" s="25">
        <f>+'FEBRERO-METAS'!U28</f>
        <v>3</v>
      </c>
      <c r="V28" s="21">
        <f t="shared" si="7"/>
        <v>2.5210084033613445</v>
      </c>
      <c r="W28" s="25">
        <f>+'FEBRERO-METAS'!W28</f>
        <v>4</v>
      </c>
      <c r="X28" s="26">
        <f t="shared" si="9"/>
        <v>3.361344537815126</v>
      </c>
      <c r="Y28" s="24">
        <v>119</v>
      </c>
      <c r="Z28" s="20">
        <f>+'FEBRERO-METAS'!Z28</f>
        <v>0</v>
      </c>
      <c r="AA28" s="16">
        <f t="shared" si="8"/>
        <v>0</v>
      </c>
    </row>
    <row r="29" spans="1:27" s="29" customFormat="1" ht="19.5" customHeight="1">
      <c r="A29" s="75"/>
      <c r="B29" s="76" t="s">
        <v>42</v>
      </c>
      <c r="C29" s="77">
        <f>SUM(C9:C28)</f>
        <v>121477</v>
      </c>
      <c r="D29" s="78">
        <f>SUM(D9:D28)</f>
        <v>9223</v>
      </c>
      <c r="E29" s="79">
        <f t="shared" si="0"/>
        <v>7.592383743424681</v>
      </c>
      <c r="F29" s="80">
        <f>SUM(F9:F28)</f>
        <v>9216</v>
      </c>
      <c r="G29" s="79">
        <f t="shared" si="1"/>
        <v>7.586621335726105</v>
      </c>
      <c r="H29" s="80">
        <f>SUM(H9:H28)</f>
        <v>8816</v>
      </c>
      <c r="I29" s="79">
        <f t="shared" si="2"/>
        <v>7.257340895807437</v>
      </c>
      <c r="J29" s="80">
        <f>SUM(J9:J28)</f>
        <v>9195</v>
      </c>
      <c r="K29" s="79">
        <f t="shared" si="3"/>
        <v>7.569334112630375</v>
      </c>
      <c r="L29" s="80">
        <f>SUM(L9:L28)</f>
        <v>9216</v>
      </c>
      <c r="M29" s="79">
        <f t="shared" si="4"/>
        <v>7.586621335726105</v>
      </c>
      <c r="N29" s="80">
        <f>SUM(N9:N28)</f>
        <v>9115</v>
      </c>
      <c r="O29" s="79">
        <f t="shared" si="5"/>
        <v>7.503478024646641</v>
      </c>
      <c r="P29" s="81">
        <f>SUM(P9:P28)</f>
        <v>120626</v>
      </c>
      <c r="Q29" s="78">
        <f>SUM(Q9:Q28)</f>
        <v>7848</v>
      </c>
      <c r="R29" s="79">
        <f t="shared" si="6"/>
        <v>6.5060600533881585</v>
      </c>
      <c r="S29" s="78">
        <f>SUM(S9:S28)</f>
        <v>7835</v>
      </c>
      <c r="T29" s="79">
        <f>+S29*100/P29</f>
        <v>6.49528294065956</v>
      </c>
      <c r="U29" s="78">
        <f>SUM(U9:U28)</f>
        <v>8476</v>
      </c>
      <c r="V29" s="79">
        <f t="shared" si="7"/>
        <v>7.02667749904664</v>
      </c>
      <c r="W29" s="78">
        <f>SUM(W9:W28)</f>
        <v>8212</v>
      </c>
      <c r="X29" s="82">
        <f>+W29*100/P29</f>
        <v>6.807819209788934</v>
      </c>
      <c r="Y29" s="81">
        <f>SUM(Y9:Y28)</f>
        <v>118730</v>
      </c>
      <c r="Z29" s="77">
        <f>SUM(Z9:Z28)</f>
        <v>6550</v>
      </c>
      <c r="AA29" s="79">
        <f t="shared" si="8"/>
        <v>5.516718605238777</v>
      </c>
    </row>
    <row r="30" ht="16.5" customHeight="1">
      <c r="A30" s="30" t="s">
        <v>43</v>
      </c>
    </row>
    <row r="31" ht="16.5" customHeight="1">
      <c r="A31" s="30" t="s">
        <v>44</v>
      </c>
    </row>
    <row r="32" spans="1:4" ht="16.5" customHeight="1">
      <c r="A32" s="31" t="s">
        <v>79</v>
      </c>
      <c r="D32" s="32"/>
    </row>
    <row r="33" spans="4:10" s="34" customFormat="1" ht="16.5" customHeight="1">
      <c r="D33" s="33"/>
      <c r="J33" s="35"/>
    </row>
  </sheetData>
  <sheetProtection/>
  <mergeCells count="18">
    <mergeCell ref="Z7:AA7"/>
    <mergeCell ref="Z6:AA6"/>
    <mergeCell ref="D7:E7"/>
    <mergeCell ref="F7:G7"/>
    <mergeCell ref="H7:I7"/>
    <mergeCell ref="J7:K7"/>
    <mergeCell ref="L7:M7"/>
    <mergeCell ref="N7:O7"/>
    <mergeCell ref="Q7:R7"/>
    <mergeCell ref="S7:T7"/>
    <mergeCell ref="Y6:Y8"/>
    <mergeCell ref="W7:X7"/>
    <mergeCell ref="U7:V7"/>
    <mergeCell ref="A6:B8"/>
    <mergeCell ref="C6:C8"/>
    <mergeCell ref="D6:O6"/>
    <mergeCell ref="P6:P8"/>
    <mergeCell ref="Q6:X6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A37"/>
  <sheetViews>
    <sheetView showGridLines="0" zoomScalePageLayoutView="0" workbookViewId="0" topLeftCell="A1">
      <pane xSplit="3" ySplit="8" topLeftCell="D21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I13" sqref="I13"/>
    </sheetView>
  </sheetViews>
  <sheetFormatPr defaultColWidth="11.421875" defaultRowHeight="16.5" customHeight="1"/>
  <cols>
    <col min="1" max="1" width="3.00390625" style="2" customWidth="1"/>
    <col min="2" max="2" width="19.7109375" style="2" customWidth="1"/>
    <col min="3" max="3" width="11.140625" style="2" customWidth="1"/>
    <col min="4" max="4" width="9.140625" style="2" customWidth="1"/>
    <col min="5" max="5" width="8.7109375" style="2" customWidth="1"/>
    <col min="6" max="6" width="8.57421875" style="2" customWidth="1"/>
    <col min="7" max="7" width="8.7109375" style="2" customWidth="1"/>
    <col min="8" max="8" width="8.8515625" style="2" customWidth="1"/>
    <col min="9" max="15" width="8.7109375" style="2" customWidth="1"/>
    <col min="16" max="16" width="10.8515625" style="2" customWidth="1"/>
    <col min="17" max="22" width="8.7109375" style="2" customWidth="1"/>
    <col min="23" max="23" width="9.140625" style="2" customWidth="1"/>
    <col min="24" max="24" width="8.57421875" style="2" customWidth="1"/>
    <col min="25" max="25" width="11.421875" style="2" customWidth="1"/>
    <col min="26" max="26" width="8.57421875" style="2" customWidth="1"/>
    <col min="27" max="27" width="7.140625" style="2" customWidth="1"/>
    <col min="28" max="16384" width="11.421875" style="2" customWidth="1"/>
  </cols>
  <sheetData>
    <row r="1" spans="1:22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8.75" customHeight="1">
      <c r="A4" s="5" t="s">
        <v>65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0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7" ht="16.5" customHeight="1">
      <c r="A6" s="111" t="s">
        <v>3</v>
      </c>
      <c r="B6" s="112"/>
      <c r="C6" s="117" t="s">
        <v>4</v>
      </c>
      <c r="D6" s="99" t="s">
        <v>5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P6" s="107" t="s">
        <v>6</v>
      </c>
      <c r="Q6" s="105" t="s">
        <v>7</v>
      </c>
      <c r="R6" s="102"/>
      <c r="S6" s="102"/>
      <c r="T6" s="102"/>
      <c r="U6" s="102"/>
      <c r="V6" s="102"/>
      <c r="W6" s="102"/>
      <c r="X6" s="106"/>
      <c r="Y6" s="107" t="s">
        <v>8</v>
      </c>
      <c r="Z6" s="105" t="s">
        <v>9</v>
      </c>
      <c r="AA6" s="106"/>
    </row>
    <row r="7" spans="1:27" ht="21" customHeight="1">
      <c r="A7" s="113"/>
      <c r="B7" s="114"/>
      <c r="C7" s="118"/>
      <c r="D7" s="103" t="s">
        <v>10</v>
      </c>
      <c r="E7" s="104"/>
      <c r="F7" s="103" t="s">
        <v>11</v>
      </c>
      <c r="G7" s="104"/>
      <c r="H7" s="103" t="s">
        <v>12</v>
      </c>
      <c r="I7" s="104"/>
      <c r="J7" s="103" t="s">
        <v>13</v>
      </c>
      <c r="K7" s="104"/>
      <c r="L7" s="103" t="s">
        <v>14</v>
      </c>
      <c r="M7" s="104"/>
      <c r="N7" s="103" t="s">
        <v>15</v>
      </c>
      <c r="O7" s="104"/>
      <c r="P7" s="108"/>
      <c r="Q7" s="103" t="s">
        <v>16</v>
      </c>
      <c r="R7" s="104"/>
      <c r="S7" s="103" t="s">
        <v>17</v>
      </c>
      <c r="T7" s="104"/>
      <c r="U7" s="103" t="s">
        <v>18</v>
      </c>
      <c r="V7" s="104"/>
      <c r="W7" s="103" t="s">
        <v>19</v>
      </c>
      <c r="X7" s="110"/>
      <c r="Y7" s="108"/>
      <c r="Z7" s="103" t="s">
        <v>16</v>
      </c>
      <c r="AA7" s="104"/>
    </row>
    <row r="8" spans="1:27" ht="23.25" customHeight="1">
      <c r="A8" s="115"/>
      <c r="B8" s="116"/>
      <c r="C8" s="119"/>
      <c r="D8" s="72" t="s">
        <v>20</v>
      </c>
      <c r="E8" s="73" t="s">
        <v>21</v>
      </c>
      <c r="F8" s="72" t="s">
        <v>20</v>
      </c>
      <c r="G8" s="73" t="s">
        <v>21</v>
      </c>
      <c r="H8" s="72" t="s">
        <v>20</v>
      </c>
      <c r="I8" s="73" t="s">
        <v>21</v>
      </c>
      <c r="J8" s="72" t="s">
        <v>20</v>
      </c>
      <c r="K8" s="73" t="s">
        <v>21</v>
      </c>
      <c r="L8" s="72" t="s">
        <v>20</v>
      </c>
      <c r="M8" s="73" t="s">
        <v>21</v>
      </c>
      <c r="N8" s="72" t="s">
        <v>20</v>
      </c>
      <c r="O8" s="73" t="s">
        <v>21</v>
      </c>
      <c r="P8" s="109"/>
      <c r="Q8" s="72" t="s">
        <v>20</v>
      </c>
      <c r="R8" s="73" t="s">
        <v>21</v>
      </c>
      <c r="S8" s="72" t="s">
        <v>20</v>
      </c>
      <c r="T8" s="73" t="s">
        <v>21</v>
      </c>
      <c r="U8" s="72" t="s">
        <v>20</v>
      </c>
      <c r="V8" s="73" t="s">
        <v>21</v>
      </c>
      <c r="W8" s="72" t="s">
        <v>20</v>
      </c>
      <c r="X8" s="74" t="s">
        <v>21</v>
      </c>
      <c r="Y8" s="109"/>
      <c r="Z8" s="72" t="s">
        <v>20</v>
      </c>
      <c r="AA8" s="73" t="s">
        <v>21</v>
      </c>
    </row>
    <row r="9" spans="1:27" ht="19.5" customHeight="1">
      <c r="A9" s="7">
        <v>1</v>
      </c>
      <c r="B9" s="8" t="s">
        <v>22</v>
      </c>
      <c r="C9" s="9">
        <v>8800</v>
      </c>
      <c r="D9" s="10">
        <f>+'[3] POS TRAZADORES POR IPS'!$R$14+'[3] NO POS POR IPS'!$F$14+'[3] NO POS POR IPS'!$K$14+'[3] POS TRAZADORES POR IPS'!$AW$14</f>
        <v>688</v>
      </c>
      <c r="E9" s="11">
        <f aca="true" t="shared" si="0" ref="E9:E29">+D9*100/C9</f>
        <v>7.818181818181818</v>
      </c>
      <c r="F9" s="10">
        <f>+'[3] POS TRAZADORES POR IPS'!$BV$14+'[3] NO POS POR IPS'!$F$14+'[3] NO POS POR IPS'!$K$14</f>
        <v>685</v>
      </c>
      <c r="G9" s="11">
        <f aca="true" t="shared" si="1" ref="G9:G29">+F9*100/C9</f>
        <v>7.784090909090909</v>
      </c>
      <c r="H9" s="10">
        <f>+'[3] POS TRAZADORES POR IPS'!$K$14</f>
        <v>715</v>
      </c>
      <c r="I9" s="11">
        <f aca="true" t="shared" si="2" ref="I9:I29">+H9*100/C9</f>
        <v>8.125</v>
      </c>
      <c r="J9" s="10">
        <f>+'[3] POS TRAZADORES POR IPS'!$BV$14+'[3] POS  OTRAS POR IPS'!$AA$14+'[3] NO POS POR IPS'!$K$14+'[3] NO POS POR IPS'!$CQ$14</f>
        <v>682</v>
      </c>
      <c r="K9" s="12">
        <f aca="true" t="shared" si="3" ref="K9:K29">+J9*100/C9</f>
        <v>7.75</v>
      </c>
      <c r="L9" s="10">
        <f>+'[3] POS TRAZADORES POR IPS'!$BV$14+'[3] NO POS POR IPS'!$F$14+'[3] NO POS POR IPS'!$K$14</f>
        <v>685</v>
      </c>
      <c r="M9" s="13">
        <f aca="true" t="shared" si="4" ref="M9:M29">+L9*100/C9</f>
        <v>7.784090909090909</v>
      </c>
      <c r="N9" s="10">
        <f>+'[3] POS TRAZADORES POR IPS'!$CA$14+'[3] POS TRAZADORES POR IPS'!$CC$14+'[3] POS TRAZADORES POR IPS'!$CE$14+'[3] POS TRAZADORES POR IPS'!$CH$14+'[3] POS TRAZADORES POR IPS'!$CK$14+'[3] POS TRAZADORES POR IPS'!$CN$14+'[3] NO POS POR IPS'!$GP$14+'[3] NO POS POR IPS'!$GS$14+'[3] NO POS POR IPS'!$GV$14+'[3] NO POS POR IPS'!$GY$14</f>
        <v>694</v>
      </c>
      <c r="O9" s="14">
        <f aca="true" t="shared" si="5" ref="O9:O29">+N9*100/C9</f>
        <v>7.886363636363637</v>
      </c>
      <c r="P9" s="15">
        <v>9077</v>
      </c>
      <c r="Q9" s="10">
        <f>+'[3] POS TRAZADORES POR IPS'!$CY$14+'[3] NO POS POR IPS'!$DA$14</f>
        <v>626</v>
      </c>
      <c r="R9" s="11">
        <f aca="true" t="shared" si="6" ref="R9:R29">+Q9*100/P9</f>
        <v>6.896551724137931</v>
      </c>
      <c r="S9" s="10">
        <f>+'[3] POS TRAZADORES POR IPS'!$CU$14+'[3] NO POS POR IPS'!$GE$14</f>
        <v>608</v>
      </c>
      <c r="T9" s="12">
        <f>+S9*100/P9</f>
        <v>6.698248319929492</v>
      </c>
      <c r="U9" s="10">
        <f>+'[3] POS TRAZADORES POR IPS'!$DP$14+'[3] NO POS POR IPS'!$DR$14</f>
        <v>617</v>
      </c>
      <c r="V9" s="11">
        <f aca="true" t="shared" si="7" ref="V9:V29">+U9*100/P9</f>
        <v>6.797400022033711</v>
      </c>
      <c r="W9" s="10">
        <f>+'[3] POS TRAZADORES POR IPS'!$EH$14+'[3] NO POS POR IPS'!$CH$14</f>
        <v>670</v>
      </c>
      <c r="X9" s="16">
        <f>+W9*100/P9</f>
        <v>7.38129337886967</v>
      </c>
      <c r="Y9" s="15">
        <v>7300</v>
      </c>
      <c r="Z9" s="10">
        <f>+'[3] POS TRAZADORES POR IPS'!$DC$14+'[3] NO POS POR IPS'!$DE$14</f>
        <v>473</v>
      </c>
      <c r="AA9" s="14">
        <f aca="true" t="shared" si="8" ref="AA9:AA29">+Z9*100/Y9</f>
        <v>6.47945205479452</v>
      </c>
    </row>
    <row r="10" spans="1:27" ht="19.5" customHeight="1">
      <c r="A10" s="17">
        <v>2</v>
      </c>
      <c r="B10" s="18" t="s">
        <v>23</v>
      </c>
      <c r="C10" s="19">
        <v>7830</v>
      </c>
      <c r="D10" s="20">
        <f>+'[3] POS TRAZADORES POR IPS'!$R$27+'[3] NO POS POR IPS'!$F$27+'[3] NO POS POR IPS'!$K$27+'[3] POS TRAZADORES POR IPS'!$AW$27</f>
        <v>637</v>
      </c>
      <c r="E10" s="21">
        <f t="shared" si="0"/>
        <v>8.135376756066412</v>
      </c>
      <c r="F10" s="20">
        <f>+'[3] POS TRAZADORES POR IPS'!$BV$27+'[3] NO POS POR IPS'!$F$27+'[3] NO POS POR IPS'!$K$27</f>
        <v>634</v>
      </c>
      <c r="G10" s="21">
        <f t="shared" si="1"/>
        <v>8.0970625798212</v>
      </c>
      <c r="H10" s="20">
        <f>+'[3] POS TRAZADORES POR IPS'!$K$27</f>
        <v>840</v>
      </c>
      <c r="I10" s="21">
        <f t="shared" si="2"/>
        <v>10.727969348659004</v>
      </c>
      <c r="J10" s="20">
        <f>+'[3] POS TRAZADORES POR IPS'!$BV$27+'[3] POS  OTRAS POR IPS'!$AA$27+'[3] NO POS POR IPS'!$K$27+'[3] NO POS POR IPS'!$CQ$27</f>
        <v>633</v>
      </c>
      <c r="K10" s="22">
        <f t="shared" si="3"/>
        <v>8.084291187739463</v>
      </c>
      <c r="L10" s="20">
        <f>+'[3] POS TRAZADORES POR IPS'!$BV$27+'[3] NO POS POR IPS'!$F$27+'[3] NO POS POR IPS'!$K$27</f>
        <v>634</v>
      </c>
      <c r="M10" s="23">
        <f t="shared" si="4"/>
        <v>8.0970625798212</v>
      </c>
      <c r="N10" s="20">
        <f>+'[3] POS TRAZADORES POR IPS'!$CA$27+'[3] POS TRAZADORES POR IPS'!$CC$27+'[3] POS TRAZADORES POR IPS'!$CE$27+'[3] POS TRAZADORES POR IPS'!$CH$27+'[3] POS TRAZADORES POR IPS'!$CK$27+'[3] POS TRAZADORES POR IPS'!$CN$27+'[3] NO POS POR IPS'!$GP$27+'[3] NO POS POR IPS'!$GS$27+'[3] NO POS POR IPS'!$GV$27+'[3] NO POS POR IPS'!$GY$27</f>
        <v>691</v>
      </c>
      <c r="O10" s="16">
        <f t="shared" si="5"/>
        <v>8.825031928480204</v>
      </c>
      <c r="P10" s="24">
        <v>7535</v>
      </c>
      <c r="Q10" s="20">
        <f>+'[3] POS TRAZADORES POR IPS'!$CY$27+'[3] NO POS POR IPS'!$DA$27</f>
        <v>518</v>
      </c>
      <c r="R10" s="21">
        <f t="shared" si="6"/>
        <v>6.874585268745853</v>
      </c>
      <c r="S10" s="20">
        <f>+'[3] POS TRAZADORES POR IPS'!$CU$27+'[3] NO POS POR IPS'!$GE$27</f>
        <v>511</v>
      </c>
      <c r="T10" s="22">
        <f>+S10*100/P10</f>
        <v>6.781685467816855</v>
      </c>
      <c r="U10" s="20">
        <f>+'[3] POS TRAZADORES POR IPS'!$DP$27+'[3] NO POS POR IPS'!$DR$27</f>
        <v>500</v>
      </c>
      <c r="V10" s="21">
        <f t="shared" si="7"/>
        <v>6.635700066357001</v>
      </c>
      <c r="W10" s="20">
        <f>+'[3] POS TRAZADORES POR IPS'!$EH$27+'[3] NO POS POR IPS'!$CH$27</f>
        <v>553</v>
      </c>
      <c r="X10" s="16">
        <f aca="true" t="shared" si="9" ref="X10:X28">+W10*100/P10</f>
        <v>7.339084273390843</v>
      </c>
      <c r="Y10" s="24">
        <v>6900</v>
      </c>
      <c r="Z10" s="20">
        <f>+'[3] POS TRAZADORES POR IPS'!$DC$27+'[3] NO POS POR IPS'!$DE$27</f>
        <v>366</v>
      </c>
      <c r="AA10" s="16">
        <f t="shared" si="8"/>
        <v>5.304347826086956</v>
      </c>
    </row>
    <row r="11" spans="1:27" ht="19.5" customHeight="1">
      <c r="A11" s="17">
        <v>3</v>
      </c>
      <c r="B11" s="18" t="s">
        <v>24</v>
      </c>
      <c r="C11" s="19">
        <v>1400</v>
      </c>
      <c r="D11" s="20">
        <f>+'[3] POS TRAZADORES POR IPS'!$R$40+'[3] POS TRAZADORES POR IPS'!$AW$40</f>
        <v>79</v>
      </c>
      <c r="E11" s="21">
        <f t="shared" si="0"/>
        <v>5.642857142857143</v>
      </c>
      <c r="F11" s="20">
        <f>+'[3] POS TRAZADORES POR IPS'!$BV$40</f>
        <v>80</v>
      </c>
      <c r="G11" s="21">
        <f t="shared" si="1"/>
        <v>5.714285714285714</v>
      </c>
      <c r="H11" s="20">
        <f>+'[3] POS TRAZADORES POR IPS'!$K$40</f>
        <v>1</v>
      </c>
      <c r="I11" s="21">
        <f t="shared" si="2"/>
        <v>0.07142857142857142</v>
      </c>
      <c r="J11" s="20">
        <f>+'[3] POS TRAZADORES POR IPS'!$BV$40+'[3] POS  OTRAS POR IPS'!$AA$40</f>
        <v>80</v>
      </c>
      <c r="K11" s="22">
        <f t="shared" si="3"/>
        <v>5.714285714285714</v>
      </c>
      <c r="L11" s="20">
        <f>+'[3] POS TRAZADORES POR IPS'!$BV$40</f>
        <v>80</v>
      </c>
      <c r="M11" s="23">
        <f t="shared" si="4"/>
        <v>5.714285714285714</v>
      </c>
      <c r="N11" s="20">
        <f>+'[3] POS TRAZADORES POR IPS'!$CA$40+'[3] POS TRAZADORES POR IPS'!$CC$40+'[3] POS TRAZADORES POR IPS'!$CE$40+'[3] POS TRAZADORES POR IPS'!$CH$40+'[3] POS TRAZADORES POR IPS'!$CK$40+'[3] POS TRAZADORES POR IPS'!$CN$40</f>
        <v>78</v>
      </c>
      <c r="O11" s="16">
        <f t="shared" si="5"/>
        <v>5.571428571428571</v>
      </c>
      <c r="P11" s="24">
        <v>1329</v>
      </c>
      <c r="Q11" s="20">
        <f>+'[3] POS TRAZADORES POR IPS'!$CY$40+'[3] NO POS POR IPS'!$DA$40</f>
        <v>82</v>
      </c>
      <c r="R11" s="21">
        <f t="shared" si="6"/>
        <v>6.170052671181339</v>
      </c>
      <c r="S11" s="20">
        <f>+'[3] POS TRAZADORES POR IPS'!$CU$40</f>
        <v>80</v>
      </c>
      <c r="T11" s="22">
        <f aca="true" t="shared" si="10" ref="T11:T28">+S11*100/P11</f>
        <v>6.019563581640331</v>
      </c>
      <c r="U11" s="20">
        <f>+'[3] POS TRAZADORES POR IPS'!$DP$40</f>
        <v>82</v>
      </c>
      <c r="V11" s="21">
        <f t="shared" si="7"/>
        <v>6.170052671181339</v>
      </c>
      <c r="W11" s="20">
        <f>+'[3] POS TRAZADORES POR IPS'!$EH$40</f>
        <v>84</v>
      </c>
      <c r="X11" s="16">
        <f t="shared" si="9"/>
        <v>6.320541760722348</v>
      </c>
      <c r="Y11" s="24">
        <v>1700</v>
      </c>
      <c r="Z11" s="20">
        <f>+'[3] POS TRAZADORES POR IPS'!$DC$40</f>
        <v>83</v>
      </c>
      <c r="AA11" s="16">
        <f t="shared" si="8"/>
        <v>4.882352941176471</v>
      </c>
    </row>
    <row r="12" spans="1:27" ht="19.5" customHeight="1">
      <c r="A12" s="17">
        <v>4</v>
      </c>
      <c r="B12" s="18" t="s">
        <v>25</v>
      </c>
      <c r="C12" s="19">
        <v>6307</v>
      </c>
      <c r="D12" s="20">
        <f>+'[3] POS TRAZADORES POR IPS'!$R$53+'[3] NO POS POR IPS'!$F$53+'[3] NO POS POR IPS'!$K$53+'[3] POS TRAZADORES POR IPS'!$AW$53</f>
        <v>358</v>
      </c>
      <c r="E12" s="21">
        <f t="shared" si="0"/>
        <v>5.676232757253845</v>
      </c>
      <c r="F12" s="20">
        <f>+'[3] POS TRAZADORES POR IPS'!$BV$53+'[3] NO POS POR IPS'!$F$53+'[3] NO POS POR IPS'!$K$53</f>
        <v>358</v>
      </c>
      <c r="G12" s="21">
        <f t="shared" si="1"/>
        <v>5.676232757253845</v>
      </c>
      <c r="H12" s="20">
        <f>+'[3] POS TRAZADORES POR IPS'!$K$53</f>
        <v>780</v>
      </c>
      <c r="I12" s="21">
        <f t="shared" si="2"/>
        <v>12.367211035357538</v>
      </c>
      <c r="J12" s="20">
        <f>+'[3] POS TRAZADORES POR IPS'!$BV$53+'[3] POS  OTRAS POR IPS'!$AA$53</f>
        <v>356</v>
      </c>
      <c r="K12" s="22">
        <f t="shared" si="3"/>
        <v>5.644521959727287</v>
      </c>
      <c r="L12" s="20">
        <f>+'[3] POS TRAZADORES POR IPS'!$BV$53+'[3] NO POS POR IPS'!$F$53+'[3] NO POS POR IPS'!$K$53</f>
        <v>358</v>
      </c>
      <c r="M12" s="23">
        <f t="shared" si="4"/>
        <v>5.676232757253845</v>
      </c>
      <c r="N12" s="20">
        <f>+'[3] POS TRAZADORES POR IPS'!$CA$53+'[3] POS TRAZADORES POR IPS'!$CC$53+'[3] POS TRAZADORES POR IPS'!$CE$53+'[3] POS TRAZADORES POR IPS'!$CH$53+'[3] POS TRAZADORES POR IPS'!$CK$53+'[3] POS TRAZADORES POR IPS'!$CN$53+'[3] NO POS POR IPS'!$GP$53</f>
        <v>341</v>
      </c>
      <c r="O12" s="16">
        <f t="shared" si="5"/>
        <v>5.406690978278104</v>
      </c>
      <c r="P12" s="24">
        <v>6078</v>
      </c>
      <c r="Q12" s="20">
        <f>+'[3] POS TRAZADORES POR IPS'!$CY$53+'[3] NO POS POR IPS'!$DA$53</f>
        <v>377</v>
      </c>
      <c r="R12" s="21">
        <f t="shared" si="6"/>
        <v>6.202698256005265</v>
      </c>
      <c r="S12" s="20">
        <f>+'[3] POS TRAZADORES POR IPS'!$CU$53+'[3] NO POS POR IPS'!$GE$53</f>
        <v>378</v>
      </c>
      <c r="T12" s="22">
        <f t="shared" si="10"/>
        <v>6.219151036525172</v>
      </c>
      <c r="U12" s="20">
        <f>+'[3] POS TRAZADORES POR IPS'!$DP$53+'[3] NO POS POR IPS'!$DR$53</f>
        <v>408</v>
      </c>
      <c r="V12" s="21">
        <f t="shared" si="7"/>
        <v>6.712734452122409</v>
      </c>
      <c r="W12" s="20">
        <f>+'[3] POS TRAZADORES POR IPS'!$EH$53+'[3] NO POS POR IPS'!$CH$53</f>
        <v>383</v>
      </c>
      <c r="X12" s="16">
        <f t="shared" si="9"/>
        <v>6.3014149391247125</v>
      </c>
      <c r="Y12" s="24">
        <v>5800</v>
      </c>
      <c r="Z12" s="20">
        <f>+'[3] POS TRAZADORES POR IPS'!$DC$53+'[3] NO POS POR IPS'!$DD$53</f>
        <v>318</v>
      </c>
      <c r="AA12" s="16">
        <f t="shared" si="8"/>
        <v>5.482758620689655</v>
      </c>
    </row>
    <row r="13" spans="1:27" ht="19.5" customHeight="1">
      <c r="A13" s="17">
        <v>5</v>
      </c>
      <c r="B13" s="18" t="s">
        <v>26</v>
      </c>
      <c r="C13" s="19">
        <v>6180</v>
      </c>
      <c r="D13" s="20">
        <f>+'[3] POS TRAZADORES POR IPS'!$R$66+'[3] POS TRAZADORES POR IPS'!$AW$66</f>
        <v>546</v>
      </c>
      <c r="E13" s="21">
        <f t="shared" si="0"/>
        <v>8.83495145631068</v>
      </c>
      <c r="F13" s="20">
        <f>+'[3] POS TRAZADORES POR IPS'!$BV$66</f>
        <v>546</v>
      </c>
      <c r="G13" s="21">
        <f t="shared" si="1"/>
        <v>8.83495145631068</v>
      </c>
      <c r="H13" s="20">
        <f>+'[3] POS TRAZADORES POR IPS'!$K$66</f>
        <v>20</v>
      </c>
      <c r="I13" s="21">
        <f t="shared" si="2"/>
        <v>0.32362459546925565</v>
      </c>
      <c r="J13" s="20">
        <f>+'[3] POS TRAZADORES POR IPS'!$BV$66+'[3] POS  OTRAS POR IPS'!$AA$66</f>
        <v>546</v>
      </c>
      <c r="K13" s="22">
        <f t="shared" si="3"/>
        <v>8.83495145631068</v>
      </c>
      <c r="L13" s="20">
        <f>+'[3] POS TRAZADORES POR IPS'!$BV$66</f>
        <v>546</v>
      </c>
      <c r="M13" s="23">
        <f t="shared" si="4"/>
        <v>8.83495145631068</v>
      </c>
      <c r="N13" s="20">
        <f>+'[3] POS TRAZADORES POR IPS'!$CA$66+'[3] POS TRAZADORES POR IPS'!$CC$66+'[3] POS TRAZADORES POR IPS'!$CE$66+'[3] POS TRAZADORES POR IPS'!$CH$66+'[3] POS TRAZADORES POR IPS'!$CK$66+'[3] POS TRAZADORES POR IPS'!$CN$66</f>
        <v>454</v>
      </c>
      <c r="O13" s="16">
        <f t="shared" si="5"/>
        <v>7.3462783171521036</v>
      </c>
      <c r="P13" s="24">
        <v>6405</v>
      </c>
      <c r="Q13" s="20">
        <f>+'[3] POS TRAZADORES POR IPS'!$CY$66</f>
        <v>438</v>
      </c>
      <c r="R13" s="21">
        <f t="shared" si="6"/>
        <v>6.838407494145199</v>
      </c>
      <c r="S13" s="20">
        <f>+'[3] POS TRAZADORES POR IPS'!$CU$66</f>
        <v>438</v>
      </c>
      <c r="T13" s="22">
        <f t="shared" si="10"/>
        <v>6.838407494145199</v>
      </c>
      <c r="U13" s="20">
        <f>+'[3] POS TRAZADORES POR IPS'!$DP$66</f>
        <v>468</v>
      </c>
      <c r="V13" s="21">
        <f t="shared" si="7"/>
        <v>7.306791569086651</v>
      </c>
      <c r="W13" s="20">
        <f>+'[3] POS TRAZADORES POR IPS'!$EH$66</f>
        <v>453</v>
      </c>
      <c r="X13" s="16">
        <f t="shared" si="9"/>
        <v>7.072599531615925</v>
      </c>
      <c r="Y13" s="24">
        <v>6400</v>
      </c>
      <c r="Z13" s="20">
        <f>+'[3] POS TRAZADORES POR IPS'!$DC$66</f>
        <v>302</v>
      </c>
      <c r="AA13" s="16">
        <f t="shared" si="8"/>
        <v>4.71875</v>
      </c>
    </row>
    <row r="14" spans="1:27" ht="19.5" customHeight="1">
      <c r="A14" s="17">
        <v>6</v>
      </c>
      <c r="B14" s="18" t="s">
        <v>27</v>
      </c>
      <c r="C14" s="19">
        <v>3571</v>
      </c>
      <c r="D14" s="20">
        <f>+'[3] POS TRAZADORES POR IPS'!$R$79+'[3] POS TRAZADORES POR IPS'!$AW$79</f>
        <v>285</v>
      </c>
      <c r="E14" s="21">
        <f t="shared" si="0"/>
        <v>7.9809577149257915</v>
      </c>
      <c r="F14" s="20">
        <f>+'[3] POS TRAZADORES POR IPS'!$BV$79</f>
        <v>286</v>
      </c>
      <c r="G14" s="21">
        <f t="shared" si="1"/>
        <v>8.00896107532904</v>
      </c>
      <c r="H14" s="20">
        <f>+'[3] POS TRAZADORES POR IPS'!$K$79</f>
        <v>257</v>
      </c>
      <c r="I14" s="21">
        <f t="shared" si="2"/>
        <v>7.196863623634836</v>
      </c>
      <c r="J14" s="20">
        <f>+'[3] POS TRAZADORES POR IPS'!$BV$79+'[3] POS  OTRAS POR IPS'!$AA$79</f>
        <v>286</v>
      </c>
      <c r="K14" s="22">
        <f t="shared" si="3"/>
        <v>8.00896107532904</v>
      </c>
      <c r="L14" s="20">
        <f>+'[3] POS TRAZADORES POR IPS'!$BV$79</f>
        <v>286</v>
      </c>
      <c r="M14" s="23">
        <f t="shared" si="4"/>
        <v>8.00896107532904</v>
      </c>
      <c r="N14" s="20">
        <f>+'[3] POS TRAZADORES POR IPS'!$CA$79+'[3] POS TRAZADORES POR IPS'!$CC$79+'[3] POS TRAZADORES POR IPS'!$CE$79+'[3] POS TRAZADORES POR IPS'!$CH$79+'[3] POS TRAZADORES POR IPS'!$CK$79+'[3] POS TRAZADORES POR IPS'!$CN$79</f>
        <v>282</v>
      </c>
      <c r="O14" s="16">
        <f t="shared" si="5"/>
        <v>7.896947633716046</v>
      </c>
      <c r="P14" s="24">
        <v>3449</v>
      </c>
      <c r="Q14" s="20">
        <f>+'[3] POS TRAZADORES POR IPS'!$CY$79</f>
        <v>232</v>
      </c>
      <c r="R14" s="21">
        <f t="shared" si="6"/>
        <v>6.726587416642505</v>
      </c>
      <c r="S14" s="20">
        <f>+'[3] POS TRAZADORES POR IPS'!$CU$79</f>
        <v>231</v>
      </c>
      <c r="T14" s="22">
        <f t="shared" si="10"/>
        <v>6.697593505363874</v>
      </c>
      <c r="U14" s="20">
        <f>+'[3] POS TRAZADORES POR IPS'!$DP$79</f>
        <v>251</v>
      </c>
      <c r="V14" s="21">
        <f t="shared" si="7"/>
        <v>7.277471730936504</v>
      </c>
      <c r="W14" s="20">
        <f>+'[3] POS TRAZADORES POR IPS'!$EH$79</f>
        <v>239</v>
      </c>
      <c r="X14" s="16">
        <f t="shared" si="9"/>
        <v>6.929544795592926</v>
      </c>
      <c r="Y14" s="24">
        <v>3500</v>
      </c>
      <c r="Z14" s="20">
        <f>+'[3] POS TRAZADORES POR IPS'!$DC$79</f>
        <v>214</v>
      </c>
      <c r="AA14" s="16">
        <f t="shared" si="8"/>
        <v>6.114285714285714</v>
      </c>
    </row>
    <row r="15" spans="1:27" ht="19.5" customHeight="1">
      <c r="A15" s="17">
        <v>7</v>
      </c>
      <c r="B15" s="18" t="s">
        <v>28</v>
      </c>
      <c r="C15" s="19">
        <v>9334</v>
      </c>
      <c r="D15" s="20">
        <f>+'[3] POS TRAZADORES POR IPS'!$R$92+'[3] POS TRAZADORES POR IPS'!$AW$92</f>
        <v>1006</v>
      </c>
      <c r="E15" s="21">
        <f t="shared" si="0"/>
        <v>10.77780158560103</v>
      </c>
      <c r="F15" s="20">
        <f>+'[3] POS TRAZADORES POR IPS'!$BV$92</f>
        <v>1006</v>
      </c>
      <c r="G15" s="21">
        <f t="shared" si="1"/>
        <v>10.77780158560103</v>
      </c>
      <c r="H15" s="20">
        <f>+'[3] POS TRAZADORES POR IPS'!$K$92</f>
        <v>167</v>
      </c>
      <c r="I15" s="21">
        <f t="shared" si="2"/>
        <v>1.789157917291622</v>
      </c>
      <c r="J15" s="20">
        <f>+'[3] POS TRAZADORES POR IPS'!$BV$92+'[3] POS  OTRAS POR IPS'!$AA$92</f>
        <v>1006</v>
      </c>
      <c r="K15" s="22">
        <f t="shared" si="3"/>
        <v>10.77780158560103</v>
      </c>
      <c r="L15" s="20">
        <f>+'[3] POS TRAZADORES POR IPS'!$BV$92</f>
        <v>1006</v>
      </c>
      <c r="M15" s="23">
        <f t="shared" si="4"/>
        <v>10.77780158560103</v>
      </c>
      <c r="N15" s="20">
        <f>+'[3] POS TRAZADORES POR IPS'!$CA$92+'[3] POS TRAZADORES POR IPS'!$CC$92+'[3] POS TRAZADORES POR IPS'!$CE$92+'[3] POS TRAZADORES POR IPS'!$CH$92+'[3] POS TRAZADORES POR IPS'!$CK$92+'[3] POS TRAZADORES POR IPS'!$CN$92</f>
        <v>884</v>
      </c>
      <c r="O15" s="16">
        <f t="shared" si="5"/>
        <v>9.470752089136491</v>
      </c>
      <c r="P15" s="24">
        <v>10209</v>
      </c>
      <c r="Q15" s="20">
        <f>+'[3] POS TRAZADORES POR IPS'!$CY$92</f>
        <v>783</v>
      </c>
      <c r="R15" s="21">
        <f t="shared" si="6"/>
        <v>7.669703203056127</v>
      </c>
      <c r="S15" s="20">
        <f>+'[3] POS TRAZADORES POR IPS'!$CU$92</f>
        <v>784</v>
      </c>
      <c r="T15" s="22">
        <f t="shared" si="10"/>
        <v>7.679498481731805</v>
      </c>
      <c r="U15" s="20">
        <f>+'[3] POS TRAZADORES POR IPS'!$DP$92</f>
        <v>835</v>
      </c>
      <c r="V15" s="21">
        <f t="shared" si="7"/>
        <v>8.1790576941914</v>
      </c>
      <c r="W15" s="20">
        <f>+'[3] POS TRAZADORES POR IPS'!$EH$92</f>
        <v>808</v>
      </c>
      <c r="X15" s="16">
        <f t="shared" si="9"/>
        <v>7.914585169948085</v>
      </c>
      <c r="Y15" s="24">
        <v>8100</v>
      </c>
      <c r="Z15" s="20">
        <f>+'[3] POS TRAZADORES POR IPS'!$DC$92</f>
        <v>620</v>
      </c>
      <c r="AA15" s="16">
        <f t="shared" si="8"/>
        <v>7.654320987654321</v>
      </c>
    </row>
    <row r="16" spans="1:27" ht="19.5" customHeight="1">
      <c r="A16" s="17">
        <v>8</v>
      </c>
      <c r="B16" s="18" t="s">
        <v>29</v>
      </c>
      <c r="C16" s="19">
        <v>14891</v>
      </c>
      <c r="D16" s="20">
        <f>+'[3] POS TRAZADORES POR IPS'!$R$105+'[3] NO POS POR IPS'!$F$105+'[3] NO POS POR IPS'!$K$105+'[3] POS TRAZADORES POR IPS'!$AW$105</f>
        <v>971</v>
      </c>
      <c r="E16" s="21">
        <f t="shared" si="0"/>
        <v>6.520717211738634</v>
      </c>
      <c r="F16" s="20">
        <f>+'[3] POS TRAZADORES POR IPS'!$BV$105+'[3] NO POS POR IPS'!$F$105+'[3] NO POS POR IPS'!$K$105</f>
        <v>971</v>
      </c>
      <c r="G16" s="21">
        <f t="shared" si="1"/>
        <v>6.520717211738634</v>
      </c>
      <c r="H16" s="20">
        <f>+'[3] POS TRAZADORES POR IPS'!$K$105</f>
        <v>843</v>
      </c>
      <c r="I16" s="21">
        <f t="shared" si="2"/>
        <v>5.661137599892553</v>
      </c>
      <c r="J16" s="20">
        <f>+'[3] POS TRAZADORES POR IPS'!$BV$105+'[3] POS  OTRAS POR IPS'!$AA$105+'[3] NO POS POR IPS'!$K$105+'[3] NO POS POR IPS'!$CQ$105</f>
        <v>971</v>
      </c>
      <c r="K16" s="22">
        <f t="shared" si="3"/>
        <v>6.520717211738634</v>
      </c>
      <c r="L16" s="20">
        <f>+'[3] POS TRAZADORES POR IPS'!$BV$105+'[3] NO POS POR IPS'!$F$105+'[3] NO POS POR IPS'!$K$105</f>
        <v>971</v>
      </c>
      <c r="M16" s="23">
        <f t="shared" si="4"/>
        <v>6.520717211738634</v>
      </c>
      <c r="N16" s="20">
        <f>+'[3] POS TRAZADORES POR IPS'!$CA$105+'[3] POS TRAZADORES POR IPS'!$CC$105+'[3] POS TRAZADORES POR IPS'!$CE$105+'[3] POS TRAZADORES POR IPS'!$CH$105+'[3] POS TRAZADORES POR IPS'!$CK$105+'[3] POS TRAZADORES POR IPS'!$CN$105+'[3] NO POS POR IPS'!$GP$105+'[3] NO POS POR IPS'!$GS$105</f>
        <v>1024</v>
      </c>
      <c r="O16" s="16">
        <f t="shared" si="5"/>
        <v>6.8766368947686525</v>
      </c>
      <c r="P16" s="24">
        <v>14512</v>
      </c>
      <c r="Q16" s="20">
        <f>+'[3] POS TRAZADORES POR IPS'!$CY$105+'[3] NO POS POR IPS'!$DA$105</f>
        <v>929</v>
      </c>
      <c r="R16" s="21">
        <f t="shared" si="6"/>
        <v>6.4015986769570015</v>
      </c>
      <c r="S16" s="20">
        <f>+'[3] POS TRAZADORES POR IPS'!$CU$105+'[3] NO POS POR IPS'!$GE$105</f>
        <v>940</v>
      </c>
      <c r="T16" s="22">
        <f t="shared" si="10"/>
        <v>6.477398015435502</v>
      </c>
      <c r="U16" s="20">
        <f>+'[3] POS TRAZADORES POR IPS'!$DP$105+'[3] NO POS POR IPS'!$DR$105</f>
        <v>992</v>
      </c>
      <c r="V16" s="21">
        <f t="shared" si="7"/>
        <v>6.835722160970231</v>
      </c>
      <c r="W16" s="20">
        <f>+'[3] POS TRAZADORES POR IPS'!$EH$105+'[3] NO POS POR IPS'!$CH$105</f>
        <v>981</v>
      </c>
      <c r="X16" s="16">
        <f t="shared" si="9"/>
        <v>6.759922822491731</v>
      </c>
      <c r="Y16" s="24">
        <v>14116</v>
      </c>
      <c r="Z16" s="20">
        <f>+'[3] POS TRAZADORES POR IPS'!$DC$105+'[3] NO POS POR IPS'!$DE$105</f>
        <v>817</v>
      </c>
      <c r="AA16" s="16">
        <f t="shared" si="8"/>
        <v>5.787758571833381</v>
      </c>
    </row>
    <row r="17" spans="1:27" ht="19.5" customHeight="1">
      <c r="A17" s="17">
        <v>9</v>
      </c>
      <c r="B17" s="18" t="s">
        <v>30</v>
      </c>
      <c r="C17" s="19">
        <v>5468</v>
      </c>
      <c r="D17" s="36">
        <f>+'[3] POS TRAZADORES POR IPS'!$R$118+'[3] NO POS POR IPS'!$F$118+'[3] NO POS POR IPS'!$K$118+'[3] POS TRAZADORES POR IPS'!$AW$118</f>
        <v>462</v>
      </c>
      <c r="E17" s="37">
        <f t="shared" si="0"/>
        <v>8.4491587417703</v>
      </c>
      <c r="F17" s="36">
        <f>+'[3] POS TRAZADORES POR IPS'!$BV$118+'[3] NO POS POR IPS'!$F$118+'[3] NO POS POR IPS'!$K$118</f>
        <v>462</v>
      </c>
      <c r="G17" s="37">
        <f t="shared" si="1"/>
        <v>8.4491587417703</v>
      </c>
      <c r="H17" s="36">
        <f>+'[3] POS TRAZADORES POR IPS'!$K$118</f>
        <v>89</v>
      </c>
      <c r="I17" s="37">
        <f t="shared" si="2"/>
        <v>1.6276517922457938</v>
      </c>
      <c r="J17" s="36">
        <f>+'[3] POS TRAZADORES POR IPS'!$BV$118+'[3] POS  OTRAS POR IPS'!$AA$118+'[3] NO POS POR IPS'!$K$118+'[3] NO POS POR IPS'!$CQ$118</f>
        <v>462</v>
      </c>
      <c r="K17" s="38">
        <f t="shared" si="3"/>
        <v>8.4491587417703</v>
      </c>
      <c r="L17" s="36">
        <f>+'[3] POS TRAZADORES POR IPS'!$BV$118+'[3] NO POS POR IPS'!$F$118+'[3] NO POS POR IPS'!$K$118</f>
        <v>462</v>
      </c>
      <c r="M17" s="39">
        <f t="shared" si="4"/>
        <v>8.4491587417703</v>
      </c>
      <c r="N17" s="20">
        <f>+'[3] POS TRAZADORES POR IPS'!$CA$118+'[3] POS TRAZADORES POR IPS'!$CC$118+'[3] POS TRAZADORES POR IPS'!$CE$118+'[3] POS TRAZADORES POR IPS'!$CH$118+'[3] POS TRAZADORES POR IPS'!$CK$118+'[3] POS TRAZADORES POR IPS'!$CN$118+'[3] NO POS POR IPS'!$GS$118+'[3] NO POS POR IPS'!$GV$118+'[3] NO POS POR IPS'!$GY$118</f>
        <v>481</v>
      </c>
      <c r="O17" s="40">
        <f t="shared" si="5"/>
        <v>8.7966349670812</v>
      </c>
      <c r="P17" s="41">
        <v>6316</v>
      </c>
      <c r="Q17" s="36">
        <f>+'[3] POS TRAZADORES POR IPS'!$CY$118+'[3] NO POS POR IPS'!$DA$118</f>
        <v>399</v>
      </c>
      <c r="R17" s="37">
        <f t="shared" si="6"/>
        <v>6.317289423685877</v>
      </c>
      <c r="S17" s="36">
        <f>+'[3] POS TRAZADORES POR IPS'!$CU$118+'[3] NO POS POR IPS'!$GE$118</f>
        <v>398</v>
      </c>
      <c r="T17" s="38">
        <f t="shared" si="10"/>
        <v>6.30145661811273</v>
      </c>
      <c r="U17" s="36">
        <f>+'[3] POS TRAZADORES POR IPS'!$DP$118+'[3] NO POS POR IPS'!$DR$118</f>
        <v>455</v>
      </c>
      <c r="V17" s="37">
        <f t="shared" si="7"/>
        <v>7.2039265357821405</v>
      </c>
      <c r="W17" s="36">
        <f>+'[3] POS TRAZADORES POR IPS'!$EH$118+'[3] NO POS POR IPS'!$CH$118</f>
        <v>421</v>
      </c>
      <c r="X17" s="40">
        <f t="shared" si="9"/>
        <v>6.665611146295124</v>
      </c>
      <c r="Y17" s="41">
        <v>6800</v>
      </c>
      <c r="Z17" s="36">
        <f>+'[3] POS TRAZADORES POR IPS'!$DC$118+'[3] NO POS POR IPS'!$DE$118</f>
        <v>378</v>
      </c>
      <c r="AA17" s="40">
        <f t="shared" si="8"/>
        <v>5.5588235294117645</v>
      </c>
    </row>
    <row r="18" spans="1:27" ht="19.5" customHeight="1">
      <c r="A18" s="17">
        <v>10</v>
      </c>
      <c r="B18" s="18" t="s">
        <v>31</v>
      </c>
      <c r="C18" s="19">
        <v>8926</v>
      </c>
      <c r="D18" s="20">
        <f>+'[3] POS TRAZADORES POR IPS'!$R$131+'[3] NO POS POR IPS'!$F$131+'[3] NO POS POR IPS'!$K$131+'[3] POS TRAZADORES POR IPS'!$AW$131</f>
        <v>636</v>
      </c>
      <c r="E18" s="21">
        <f t="shared" si="0"/>
        <v>7.125252072596908</v>
      </c>
      <c r="F18" s="20">
        <f>+'[3] POS TRAZADORES POR IPS'!$BV$131+'[3] NO POS POR IPS'!$F$131+'[3] NO POS POR IPS'!$K$131</f>
        <v>634</v>
      </c>
      <c r="G18" s="21">
        <f t="shared" si="1"/>
        <v>7.102845619538427</v>
      </c>
      <c r="H18" s="20">
        <f>+'[3] POS TRAZADORES POR IPS'!$K$131</f>
        <v>292</v>
      </c>
      <c r="I18" s="21">
        <f t="shared" si="2"/>
        <v>3.271342146538203</v>
      </c>
      <c r="J18" s="20">
        <f>+'[3] POS TRAZADORES POR IPS'!$BV$131+'[3] POS  OTRAS POR IPS'!$AA$131+'[3] NO POS POR IPS'!$K$131+'[3] NO POS POR IPS'!$CQ$131</f>
        <v>634</v>
      </c>
      <c r="K18" s="22">
        <f t="shared" si="3"/>
        <v>7.102845619538427</v>
      </c>
      <c r="L18" s="20">
        <f>+'[3] POS TRAZADORES POR IPS'!$BV$131+'[3] NO POS POR IPS'!$F$131+'[3] NO POS POR IPS'!$K$131</f>
        <v>634</v>
      </c>
      <c r="M18" s="23">
        <f t="shared" si="4"/>
        <v>7.102845619538427</v>
      </c>
      <c r="N18" s="20">
        <f>+'[3] POS TRAZADORES POR IPS'!$CA$131+'[3] POS TRAZADORES POR IPS'!$CC$131+'[3] POS TRAZADORES POR IPS'!$CE$131+'[3] POS TRAZADORES POR IPS'!$CH$131+'[3] POS TRAZADORES POR IPS'!$CK$131+'[3] POS TRAZADORES POR IPS'!$CN$131+'[3] NO POS POR IPS'!$GP$131+'[3] NO POS POR IPS'!$GS$131+'[3] NO POS POR IPS'!$GV$131</f>
        <v>613</v>
      </c>
      <c r="O18" s="16">
        <f t="shared" si="5"/>
        <v>6.867577862424378</v>
      </c>
      <c r="P18" s="24">
        <v>8934</v>
      </c>
      <c r="Q18" s="20">
        <f>+'[3] POS TRAZADORES POR IPS'!$CY$131+'[3] NO POS POR IPS'!$DA$131</f>
        <v>542</v>
      </c>
      <c r="R18" s="21">
        <f t="shared" si="6"/>
        <v>6.066711439444817</v>
      </c>
      <c r="S18" s="20">
        <f>+'[3] POS TRAZADORES POR IPS'!$CU$131+'[3] NO POS POR IPS'!$GE$131</f>
        <v>549</v>
      </c>
      <c r="T18" s="22">
        <f t="shared" si="10"/>
        <v>6.145063801208865</v>
      </c>
      <c r="U18" s="20">
        <f>+'[3] POS TRAZADORES POR IPS'!$DP$131+'[3] NO POS POR IPS'!$DR$131</f>
        <v>599</v>
      </c>
      <c r="V18" s="21">
        <f t="shared" si="7"/>
        <v>6.7047235280949184</v>
      </c>
      <c r="W18" s="20">
        <f>+'[3] POS TRAZADORES POR IPS'!$EH$131+'[3] NO POS POR IPS'!$CH$131</f>
        <v>579</v>
      </c>
      <c r="X18" s="16">
        <f t="shared" si="9"/>
        <v>6.480859637340497</v>
      </c>
      <c r="Y18" s="24">
        <v>9100</v>
      </c>
      <c r="Z18" s="20">
        <f>+'[3] POS TRAZADORES POR IPS'!$DC$131+'[3] NO POS POR IPS'!$DE$131</f>
        <v>493</v>
      </c>
      <c r="AA18" s="16">
        <f t="shared" si="8"/>
        <v>5.417582417582418</v>
      </c>
    </row>
    <row r="19" spans="1:27" ht="19.5" customHeight="1">
      <c r="A19" s="17">
        <v>11</v>
      </c>
      <c r="B19" s="18" t="s">
        <v>32</v>
      </c>
      <c r="C19" s="19">
        <v>11333</v>
      </c>
      <c r="D19" s="20">
        <f>+'[3] POS TRAZADORES POR IPS'!$R$144+'[3] NO POS POR IPS'!$F$144+'[3] NO POS POR IPS'!$K$144+'[3] POS TRAZADORES POR IPS'!$AW$144</f>
        <v>779</v>
      </c>
      <c r="E19" s="21">
        <f t="shared" si="0"/>
        <v>6.873731580340598</v>
      </c>
      <c r="F19" s="20">
        <f>+'[3] POS TRAZADORES POR IPS'!$BV$144+'[3] NO POS POR IPS'!$F$144+'[3] NO POS POR IPS'!$K$144</f>
        <v>778</v>
      </c>
      <c r="G19" s="21">
        <f t="shared" si="1"/>
        <v>6.86490779140563</v>
      </c>
      <c r="H19" s="20">
        <f>+'[3] POS TRAZADORES POR IPS'!$K$144</f>
        <v>515</v>
      </c>
      <c r="I19" s="21">
        <f t="shared" si="2"/>
        <v>4.544251301508868</v>
      </c>
      <c r="J19" s="20">
        <f>+'[3] POS TRAZADORES POR IPS'!$BV$144+'[3] POS  OTRAS POR IPS'!$AA$144+'[3] NO POS POR IPS'!$K$144+'[3] NO POS POR IPS'!$CQ$144</f>
        <v>778</v>
      </c>
      <c r="K19" s="22">
        <f t="shared" si="3"/>
        <v>6.86490779140563</v>
      </c>
      <c r="L19" s="20">
        <f>+'[3] POS TRAZADORES POR IPS'!$BV$144+'[3] NO POS POR IPS'!$F$144+'[3] NO POS POR IPS'!$K$144</f>
        <v>778</v>
      </c>
      <c r="M19" s="23">
        <f t="shared" si="4"/>
        <v>6.86490779140563</v>
      </c>
      <c r="N19" s="20">
        <f>+'[3] POS TRAZADORES POR IPS'!$CA$144+'[3] POS TRAZADORES POR IPS'!$CC$144+'[3] POS TRAZADORES POR IPS'!$CE$144+'[3] POS TRAZADORES POR IPS'!$CH$144+'[3] POS TRAZADORES POR IPS'!$CK$144+'[3] POS TRAZADORES POR IPS'!$CN$144+'[3] NO POS POR IPS'!$GP$144+'[3] NO POS POR IPS'!$GS$144+'[3] NO POS POR IPS'!$GV$144+'[3] NO POS POR IPS'!$GY$144</f>
        <v>689</v>
      </c>
      <c r="O19" s="16">
        <f t="shared" si="5"/>
        <v>6.079590576193417</v>
      </c>
      <c r="P19" s="24">
        <v>11045</v>
      </c>
      <c r="Q19" s="20">
        <f>+'[3] POS TRAZADORES POR IPS'!$CY$144+'[3] NO POS POR IPS'!$DA$144</f>
        <v>707</v>
      </c>
      <c r="R19" s="21">
        <f t="shared" si="6"/>
        <v>6.401086464463559</v>
      </c>
      <c r="S19" s="20">
        <f>+'[3] POS TRAZADORES POR IPS'!$CU$144+'[3] NO POS POR IPS'!$GE$144</f>
        <v>700</v>
      </c>
      <c r="T19" s="22">
        <f t="shared" si="10"/>
        <v>6.337709370755999</v>
      </c>
      <c r="U19" s="20">
        <f>+'[3] POS TRAZADORES POR IPS'!$DP$144+'[3] NO POS POR IPS'!$DR$144</f>
        <v>815</v>
      </c>
      <c r="V19" s="21">
        <f t="shared" si="7"/>
        <v>7.378904481665912</v>
      </c>
      <c r="W19" s="20">
        <f>+'[3] POS TRAZADORES POR IPS'!$EH$144+'[3] NO POS POR IPS'!$CH$144</f>
        <v>731</v>
      </c>
      <c r="X19" s="16">
        <f t="shared" si="9"/>
        <v>6.6183793571751925</v>
      </c>
      <c r="Y19" s="24">
        <v>12800</v>
      </c>
      <c r="Z19" s="20">
        <f>+'[3] POS TRAZADORES POR IPS'!$DC$144+'[3] NO POS POR IPS'!$DE$144</f>
        <v>568</v>
      </c>
      <c r="AA19" s="16">
        <f t="shared" si="8"/>
        <v>4.4375</v>
      </c>
    </row>
    <row r="20" spans="1:27" ht="19.5" customHeight="1">
      <c r="A20" s="17">
        <v>12</v>
      </c>
      <c r="B20" s="18" t="s">
        <v>33</v>
      </c>
      <c r="C20" s="19">
        <v>4862</v>
      </c>
      <c r="D20" s="20">
        <f>+'[3] POS TRAZADORES POR IPS'!$R$157+'[3] NO POS POR IPS'!$F$157+'[3] NO POS POR IPS'!$K$157+'[3] POS TRAZADORES POR IPS'!$AW$157</f>
        <v>259</v>
      </c>
      <c r="E20" s="21">
        <f t="shared" si="0"/>
        <v>5.327025915261209</v>
      </c>
      <c r="F20" s="20">
        <f>+'[3] POS TRAZADORES POR IPS'!$BV$157+'[3] NO POS POR IPS'!$F$157+'[3] NO POS POR IPS'!$K$157</f>
        <v>259</v>
      </c>
      <c r="G20" s="21">
        <f t="shared" si="1"/>
        <v>5.327025915261209</v>
      </c>
      <c r="H20" s="20">
        <f>+'[3] POS TRAZADORES POR IPS'!$K$157</f>
        <v>992</v>
      </c>
      <c r="I20" s="21">
        <f t="shared" si="2"/>
        <v>20.403126285479228</v>
      </c>
      <c r="J20" s="20">
        <f>+'[3] POS TRAZADORES POR IPS'!$BV$157+'[3] POS  OTRAS POR IPS'!$AA$157+'[3] NO POS POR IPS'!$K$157+'[3] NO POS POR IPS'!$CQ$157</f>
        <v>260</v>
      </c>
      <c r="K20" s="22">
        <f t="shared" si="3"/>
        <v>5.347593582887701</v>
      </c>
      <c r="L20" s="20">
        <f>+'[3] POS TRAZADORES POR IPS'!$BV$157+'[3] NO POS POR IPS'!$F$157+'[3] NO POS POR IPS'!$K$157</f>
        <v>259</v>
      </c>
      <c r="M20" s="23">
        <f t="shared" si="4"/>
        <v>5.327025915261209</v>
      </c>
      <c r="N20" s="20">
        <f>+'[3] POS TRAZADORES POR IPS'!$CA$157+'[3] POS TRAZADORES POR IPS'!$CC$157+'[3] POS TRAZADORES POR IPS'!$CE$157+'[3] POS TRAZADORES POR IPS'!$CH$157+'[3] POS TRAZADORES POR IPS'!$CK$157+'[3] POS TRAZADORES POR IPS'!$CN$157+'[3] NO POS POR IPS'!$GP$157+'[3] NO POS POR IPS'!$GS$157+'[3] NO POS POR IPS'!$GV$157+'[3] NO POS POR IPS'!$GY$157</f>
        <v>280</v>
      </c>
      <c r="O20" s="16">
        <f t="shared" si="5"/>
        <v>5.758946935417524</v>
      </c>
      <c r="P20" s="24">
        <v>3751</v>
      </c>
      <c r="Q20" s="20">
        <f>+'[3] POS TRAZADORES POR IPS'!$CY$157+'[3] NO POS POR IPS'!$DA$157</f>
        <v>236</v>
      </c>
      <c r="R20" s="21">
        <f t="shared" si="6"/>
        <v>6.2916555585177285</v>
      </c>
      <c r="S20" s="20">
        <f>+'[3] POS TRAZADORES POR IPS'!$CU$157+'[3] NO POS POR IPS'!$GE$157</f>
        <v>240</v>
      </c>
      <c r="T20" s="22">
        <f t="shared" si="10"/>
        <v>6.398293788323114</v>
      </c>
      <c r="U20" s="20">
        <f>+'[3] POS TRAZADORES POR IPS'!$DP$157+'[3] NO POS POR IPS'!$DR$157</f>
        <v>282</v>
      </c>
      <c r="V20" s="21">
        <f t="shared" si="7"/>
        <v>7.517995201279659</v>
      </c>
      <c r="W20" s="20">
        <f>+'[3] POS TRAZADORES POR IPS'!$EH$157+'[3] NO POS POR IPS'!$CH$157</f>
        <v>246</v>
      </c>
      <c r="X20" s="16">
        <f t="shared" si="9"/>
        <v>6.558251133031192</v>
      </c>
      <c r="Y20" s="24">
        <v>3500</v>
      </c>
      <c r="Z20" s="20">
        <f>+'[3] POS TRAZADORES POR IPS'!$DC$157+'[3] NO POS POR IPS'!$DE$157</f>
        <v>171</v>
      </c>
      <c r="AA20" s="16">
        <f t="shared" si="8"/>
        <v>4.885714285714286</v>
      </c>
    </row>
    <row r="21" spans="1:27" ht="19.5" customHeight="1">
      <c r="A21" s="17">
        <v>13</v>
      </c>
      <c r="B21" s="18" t="s">
        <v>34</v>
      </c>
      <c r="C21" s="19">
        <v>3542</v>
      </c>
      <c r="D21" s="20">
        <f>+'[3] POS TRAZADORES POR IPS'!$R$170+'[3] NO POS POR IPS'!$F$170+'[3] NO POS POR IPS'!$K$170+'[3] POS TRAZADORES POR IPS'!$AW$170</f>
        <v>191</v>
      </c>
      <c r="E21" s="21">
        <f t="shared" si="0"/>
        <v>5.392433653303218</v>
      </c>
      <c r="F21" s="20">
        <f>+'[3] POS TRAZADORES POR IPS'!$BV$170+'[3] NO POS POR IPS'!$F$170+'[3] NO POS POR IPS'!$K$170</f>
        <v>191</v>
      </c>
      <c r="G21" s="21">
        <f t="shared" si="1"/>
        <v>5.392433653303218</v>
      </c>
      <c r="H21" s="20">
        <f>+'[3] POS TRAZADORES POR IPS'!$K$170</f>
        <v>1569</v>
      </c>
      <c r="I21" s="21">
        <f t="shared" si="2"/>
        <v>44.2970073404856</v>
      </c>
      <c r="J21" s="20">
        <f>+'[3] POS TRAZADORES POR IPS'!$BV$170+'[3] POS  OTRAS POR IPS'!$AA$170+'[3] NO POS POR IPS'!$K$170+'[3] NO POS POR IPS'!$CQ$170</f>
        <v>191</v>
      </c>
      <c r="K21" s="22">
        <f t="shared" si="3"/>
        <v>5.392433653303218</v>
      </c>
      <c r="L21" s="20">
        <f>+'[3] POS TRAZADORES POR IPS'!$BV$170+'[3] NO POS POR IPS'!$F$170+'[3] NO POS POR IPS'!$K$170</f>
        <v>191</v>
      </c>
      <c r="M21" s="23">
        <f t="shared" si="4"/>
        <v>5.392433653303218</v>
      </c>
      <c r="N21" s="20">
        <f>+'[3] POS TRAZADORES POR IPS'!$CA$170+'[3] POS TRAZADORES POR IPS'!$CC$170+'[3] POS TRAZADORES POR IPS'!$CE$170+'[3] POS TRAZADORES POR IPS'!$CH$170+'[3] POS TRAZADORES POR IPS'!$CK$170+'[3] POS TRAZADORES POR IPS'!$CN$170+'[3] NO POS POR IPS'!$GP$170+'[3] NO POS POR IPS'!$GS$170+'[3] NO POS POR IPS'!$GV$170+'[3] NO POS POR IPS'!$GY$170</f>
        <v>246</v>
      </c>
      <c r="O21" s="16">
        <f t="shared" si="5"/>
        <v>6.945228684359119</v>
      </c>
      <c r="P21" s="24">
        <v>2736</v>
      </c>
      <c r="Q21" s="20">
        <f>+'[3] POS TRAZADORES POR IPS'!$CY$170+'[3] NO POS POR IPS'!$DA$170</f>
        <v>173</v>
      </c>
      <c r="R21" s="21">
        <f t="shared" si="6"/>
        <v>6.323099415204679</v>
      </c>
      <c r="S21" s="20">
        <f>+'[3] POS TRAZADORES POR IPS'!$CU$170+'[3] NO POS POR IPS'!$GE$170</f>
        <v>166</v>
      </c>
      <c r="T21" s="22">
        <f t="shared" si="10"/>
        <v>6.067251461988304</v>
      </c>
      <c r="U21" s="20">
        <f>+'[3] POS TRAZADORES POR IPS'!$DP$170+'[3] NO POS POR IPS'!$DR$170</f>
        <v>189</v>
      </c>
      <c r="V21" s="21">
        <f t="shared" si="7"/>
        <v>6.907894736842105</v>
      </c>
      <c r="W21" s="20">
        <f>+'[3] POS TRAZADORES POR IPS'!$EH$170+'[3] NO POS POR IPS'!$CH$170</f>
        <v>179</v>
      </c>
      <c r="X21" s="16">
        <f t="shared" si="9"/>
        <v>6.542397660818714</v>
      </c>
      <c r="Y21" s="24">
        <v>3048</v>
      </c>
      <c r="Z21" s="20">
        <f>+'[3] POS TRAZADORES POR IPS'!$DC$170+'[3] NO POS POR IPS'!$DE$170</f>
        <v>146</v>
      </c>
      <c r="AA21" s="16">
        <f t="shared" si="8"/>
        <v>4.79002624671916</v>
      </c>
    </row>
    <row r="22" spans="1:27" ht="19.5" customHeight="1">
      <c r="A22" s="17">
        <v>14</v>
      </c>
      <c r="B22" s="18" t="s">
        <v>35</v>
      </c>
      <c r="C22" s="19">
        <v>1189</v>
      </c>
      <c r="D22" s="20">
        <f>+'[3] POS TRAZADORES POR IPS'!$R$183+'[3] NO POS POR IPS'!$F$183+'[3] NO POS POR IPS'!$K$183+'[3] POS TRAZADORES POR IPS'!$AW$183</f>
        <v>70</v>
      </c>
      <c r="E22" s="21">
        <f t="shared" si="0"/>
        <v>5.887300252312868</v>
      </c>
      <c r="F22" s="20">
        <f>+'[3] POS TRAZADORES POR IPS'!$BV$183+'[3] NO POS POR IPS'!$F$183+'[3] NO POS POR IPS'!$K$183</f>
        <v>70</v>
      </c>
      <c r="G22" s="21">
        <f t="shared" si="1"/>
        <v>5.887300252312868</v>
      </c>
      <c r="H22" s="20">
        <f>+'[3] POS TRAZADORES POR IPS'!$K$183</f>
        <v>509</v>
      </c>
      <c r="I22" s="21">
        <f t="shared" si="2"/>
        <v>42.80908326324643</v>
      </c>
      <c r="J22" s="20">
        <f>+'[3] POS TRAZADORES POR IPS'!$BV$183+'[3] POS  OTRAS POR IPS'!$AA$183+'[3] NO POS POR IPS'!$K$183+'[3] NO POS POR IPS'!$CQ$183</f>
        <v>54</v>
      </c>
      <c r="K22" s="22">
        <f t="shared" si="3"/>
        <v>4.541631623212784</v>
      </c>
      <c r="L22" s="20">
        <f>+'[3] POS TRAZADORES POR IPS'!$BV$183+'[3] NO POS POR IPS'!$F$183+'[3] NO POS POR IPS'!$K$183</f>
        <v>70</v>
      </c>
      <c r="M22" s="23">
        <f t="shared" si="4"/>
        <v>5.887300252312868</v>
      </c>
      <c r="N22" s="20">
        <f>+'[3] POS TRAZADORES POR IPS'!$CA$183+'[3] POS TRAZADORES POR IPS'!$CC$183+'[3] POS TRAZADORES POR IPS'!$CE$183+'[3] POS TRAZADORES POR IPS'!$CH$183+'[3] POS TRAZADORES POR IPS'!$CK$183+'[3] POS TRAZADORES POR IPS'!$CN$183+'[3] NO POS POR IPS'!$GP$183+'[3] NO POS POR IPS'!$GS$183+'[3] NO POS POR IPS'!$GV$183</f>
        <v>83</v>
      </c>
      <c r="O22" s="16">
        <f t="shared" si="5"/>
        <v>6.980656013456686</v>
      </c>
      <c r="P22" s="24">
        <v>1086</v>
      </c>
      <c r="Q22" s="20">
        <f>+'[3] POS TRAZADORES POR IPS'!$CY$183+'[3] NO POS POR IPS'!$DA$183</f>
        <v>73</v>
      </c>
      <c r="R22" s="21">
        <f t="shared" si="6"/>
        <v>6.721915285451197</v>
      </c>
      <c r="S22" s="20">
        <f>+'[3] POS TRAZADORES POR IPS'!$CU$183+'[3] NO POS POR IPS'!$GE$183</f>
        <v>72</v>
      </c>
      <c r="T22" s="22">
        <f t="shared" si="10"/>
        <v>6.629834254143646</v>
      </c>
      <c r="U22" s="20">
        <f>+'[3] POS TRAZADORES POR IPS'!$DP$183+'[3] NO POS POR IPS'!$DR$183</f>
        <v>78</v>
      </c>
      <c r="V22" s="21">
        <f t="shared" si="7"/>
        <v>7.18232044198895</v>
      </c>
      <c r="W22" s="20">
        <f>+'[3] POS TRAZADORES POR IPS'!$EH$183+'[3] NO POS POR IPS'!$CH$183</f>
        <v>80</v>
      </c>
      <c r="X22" s="16">
        <f t="shared" si="9"/>
        <v>7.366482504604051</v>
      </c>
      <c r="Y22" s="24">
        <v>1169</v>
      </c>
      <c r="Z22" s="20">
        <f>+'[3] POS TRAZADORES POR IPS'!$DC$183+'[3] NO POS POR IPS'!$DE$183</f>
        <v>44</v>
      </c>
      <c r="AA22" s="16">
        <f t="shared" si="8"/>
        <v>3.7639007698887936</v>
      </c>
    </row>
    <row r="23" spans="1:27" ht="19.5" customHeight="1">
      <c r="A23" s="17">
        <v>15</v>
      </c>
      <c r="B23" s="18" t="s">
        <v>36</v>
      </c>
      <c r="C23" s="19">
        <v>3100</v>
      </c>
      <c r="D23" s="20">
        <f>+'[3] POS TRAZADORES POR IPS'!$R$196+'[3] NO POS POR IPS'!$F$196+'[3] NO POS POR IPS'!$K$196+'[3] POS TRAZADORES POR IPS'!$AW$196</f>
        <v>297</v>
      </c>
      <c r="E23" s="21">
        <f t="shared" si="0"/>
        <v>9.580645161290322</v>
      </c>
      <c r="F23" s="20">
        <f>+'[3] POS TRAZADORES POR IPS'!$BV$196+'[3] NO POS POR IPS'!$F$196+'[3] NO POS POR IPS'!$K$196</f>
        <v>297</v>
      </c>
      <c r="G23" s="21">
        <f t="shared" si="1"/>
        <v>9.580645161290322</v>
      </c>
      <c r="H23" s="20">
        <f>+'[3] POS TRAZADORES POR IPS'!$K$196</f>
        <v>0</v>
      </c>
      <c r="I23" s="21">
        <f t="shared" si="2"/>
        <v>0</v>
      </c>
      <c r="J23" s="20">
        <f>+'[3] POS TRAZADORES POR IPS'!$BV$196+'[3] POS  OTRAS POR IPS'!$AA$196+'[3] NO POS POR IPS'!$K$196</f>
        <v>297</v>
      </c>
      <c r="K23" s="22">
        <f t="shared" si="3"/>
        <v>9.580645161290322</v>
      </c>
      <c r="L23" s="20">
        <f>+'[3] POS TRAZADORES POR IPS'!$BV$196+'[3] NO POS POR IPS'!$F$196+'[3] NO POS POR IPS'!$K$196</f>
        <v>297</v>
      </c>
      <c r="M23" s="23">
        <f t="shared" si="4"/>
        <v>9.580645161290322</v>
      </c>
      <c r="N23" s="20">
        <f>+'[3] POS TRAZADORES POR IPS'!$CA$196+'[3] POS TRAZADORES POR IPS'!$CC$196+'[3] POS TRAZADORES POR IPS'!$CE$196+'[3] POS TRAZADORES POR IPS'!$CH$196+'[3] POS TRAZADORES POR IPS'!$CK$196+'[3] POS TRAZADORES POR IPS'!$CN$196+'[3] NO POS POR IPS'!$GP$196+'[3] NO POS POR IPS'!$GS$196+'[3] NO POS POR IPS'!$GV$196</f>
        <v>368</v>
      </c>
      <c r="O23" s="16">
        <f t="shared" si="5"/>
        <v>11.870967741935484</v>
      </c>
      <c r="P23" s="24">
        <v>3100</v>
      </c>
      <c r="Q23" s="20">
        <f>+'[3] POS TRAZADORES POR IPS'!$CY$196+'[3] NO POS POR IPS'!$DA$196</f>
        <v>189</v>
      </c>
      <c r="R23" s="21">
        <f t="shared" si="6"/>
        <v>6.096774193548387</v>
      </c>
      <c r="S23" s="20">
        <f>+'[3] POS TRAZADORES POR IPS'!$CU$196+'[3] NO POS POR IPS'!$GE$196</f>
        <v>194</v>
      </c>
      <c r="T23" s="22">
        <f t="shared" si="10"/>
        <v>6.258064516129032</v>
      </c>
      <c r="U23" s="20">
        <f>+'[3] POS TRAZADORES POR IPS'!$DP$196+'[3] NO POS POR IPS'!$DR$196</f>
        <v>210</v>
      </c>
      <c r="V23" s="21">
        <f t="shared" si="7"/>
        <v>6.774193548387097</v>
      </c>
      <c r="W23" s="20">
        <f>+'[3] POS TRAZADORES POR IPS'!$EH$196+'[3] NO POS POR IPS'!$CH$196</f>
        <v>195</v>
      </c>
      <c r="X23" s="16">
        <f t="shared" si="9"/>
        <v>6.290322580645161</v>
      </c>
      <c r="Y23" s="24">
        <v>2800</v>
      </c>
      <c r="Z23" s="20">
        <f>+'[3] POS TRAZADORES POR IPS'!$DC$196+'[3] NO POS POR IPS'!$DE$196</f>
        <v>201</v>
      </c>
      <c r="AA23" s="16">
        <f t="shared" si="8"/>
        <v>7.178571428571429</v>
      </c>
    </row>
    <row r="24" spans="1:27" ht="19.5" customHeight="1">
      <c r="A24" s="17">
        <v>16</v>
      </c>
      <c r="B24" s="18" t="s">
        <v>37</v>
      </c>
      <c r="C24" s="19">
        <v>5711</v>
      </c>
      <c r="D24" s="20">
        <f>+'[3] POS TRAZADORES POR IPS'!$R$209+'[3] NO POS POR IPS'!$F$209+'[3] NO POS POR IPS'!$K$209+'[3] POS TRAZADORES POR IPS'!$AW$209</f>
        <v>463</v>
      </c>
      <c r="E24" s="21">
        <f t="shared" si="0"/>
        <v>8.10716161793031</v>
      </c>
      <c r="F24" s="20">
        <f>+'[3] POS TRAZADORES POR IPS'!$BV$209+'[3] NO POS POR IPS'!$F$209+'[3] NO POS POR IPS'!$K$209</f>
        <v>463</v>
      </c>
      <c r="G24" s="21">
        <f t="shared" si="1"/>
        <v>8.10716161793031</v>
      </c>
      <c r="H24" s="20">
        <f>+'[3] POS TRAZADORES POR IPS'!$K$209</f>
        <v>350</v>
      </c>
      <c r="I24" s="21">
        <f t="shared" si="2"/>
        <v>6.128523901243215</v>
      </c>
      <c r="J24" s="20">
        <f>+'[3] POS TRAZADORES POR IPS'!$BV$209+'[3] POS  OTRAS POR IPS'!$AA$209+'[3] NO POS POR IPS'!$K$209</f>
        <v>463</v>
      </c>
      <c r="K24" s="22">
        <f t="shared" si="3"/>
        <v>8.10716161793031</v>
      </c>
      <c r="L24" s="20">
        <f>+'[3] POS TRAZADORES POR IPS'!$BV$209+'[3] NO POS POR IPS'!$F$209+'[3] NO POS POR IPS'!$K$209</f>
        <v>463</v>
      </c>
      <c r="M24" s="23">
        <f t="shared" si="4"/>
        <v>8.10716161793031</v>
      </c>
      <c r="N24" s="20">
        <f>+'[3] POS TRAZADORES POR IPS'!$CA$209+'[3] POS TRAZADORES POR IPS'!$CC$209+'[3] POS TRAZADORES POR IPS'!$CE$209+'[3] POS TRAZADORES POR IPS'!$CH$209+'[3] POS TRAZADORES POR IPS'!$CK$209+'[3] POS TRAZADORES POR IPS'!$CN$209+'[3] NO POS POR IPS'!$GP$209</f>
        <v>409</v>
      </c>
      <c r="O24" s="16">
        <f t="shared" si="5"/>
        <v>7.161617930309928</v>
      </c>
      <c r="P24" s="24">
        <v>5528</v>
      </c>
      <c r="Q24" s="20">
        <f>+'[3] POS TRAZADORES POR IPS'!$CY$209+'[3] NO POS POR IPS'!$DA$209</f>
        <v>383</v>
      </c>
      <c r="R24" s="21">
        <f t="shared" si="6"/>
        <v>6.928364688856729</v>
      </c>
      <c r="S24" s="20">
        <f>+'[3] POS TRAZADORES POR IPS'!$CU$209+'[3] NO POS POR IPS'!$GE$209</f>
        <v>385</v>
      </c>
      <c r="T24" s="22">
        <f t="shared" si="10"/>
        <v>6.964544138929088</v>
      </c>
      <c r="U24" s="20">
        <f>+'[3] POS TRAZADORES POR IPS'!$DP$209+'[3] NO POS POR IPS'!$DR$209</f>
        <v>380</v>
      </c>
      <c r="V24" s="21">
        <f t="shared" si="7"/>
        <v>6.874095513748191</v>
      </c>
      <c r="W24" s="20">
        <f>+'[3] POS TRAZADORES POR IPS'!$EH$209+'[3] NO POS POR IPS'!$CH$209</f>
        <v>398</v>
      </c>
      <c r="X24" s="16">
        <f t="shared" si="9"/>
        <v>7.199710564399421</v>
      </c>
      <c r="Y24" s="24">
        <v>5400</v>
      </c>
      <c r="Z24" s="20">
        <f>+'[3] POS TRAZADORES POR IPS'!$DC$209+'[3] NO POS POR IPS'!$DE$209</f>
        <v>300</v>
      </c>
      <c r="AA24" s="16">
        <f t="shared" si="8"/>
        <v>5.555555555555555</v>
      </c>
    </row>
    <row r="25" spans="1:27" ht="19.5" customHeight="1">
      <c r="A25" s="17">
        <v>17</v>
      </c>
      <c r="B25" s="18" t="s">
        <v>38</v>
      </c>
      <c r="C25" s="19">
        <v>149</v>
      </c>
      <c r="D25" s="20">
        <f>+'[3] POS TRAZADORES POR IPS'!$R$222+'[3] NO POS POR IPS'!$F$222+'[3] NO POS POR IPS'!$K$222+'[3] POS TRAZADORES POR IPS'!$AW$222</f>
        <v>10</v>
      </c>
      <c r="E25" s="21">
        <f t="shared" si="0"/>
        <v>6.7114093959731544</v>
      </c>
      <c r="F25" s="20">
        <f>+'[3] POS TRAZADORES POR IPS'!$BV$222+'[3] NO POS POR IPS'!$F$222+'[3] NO POS POR IPS'!$K$222</f>
        <v>10</v>
      </c>
      <c r="G25" s="21">
        <f t="shared" si="1"/>
        <v>6.7114093959731544</v>
      </c>
      <c r="H25" s="20">
        <f>+'[3] POS TRAZADORES POR IPS'!$K$222</f>
        <v>0</v>
      </c>
      <c r="I25" s="21">
        <f t="shared" si="2"/>
        <v>0</v>
      </c>
      <c r="J25" s="20">
        <f>+'[3] POS TRAZADORES POR IPS'!$BV$222+'[3] POS  OTRAS POR IPS'!$AA$222</f>
        <v>10</v>
      </c>
      <c r="K25" s="22">
        <f t="shared" si="3"/>
        <v>6.7114093959731544</v>
      </c>
      <c r="L25" s="20">
        <f>+'[3] POS TRAZADORES POR IPS'!$BV$222+'[3] NO POS POR IPS'!$F$222+'[3] NO POS POR IPS'!$K$222</f>
        <v>10</v>
      </c>
      <c r="M25" s="23">
        <f t="shared" si="4"/>
        <v>6.7114093959731544</v>
      </c>
      <c r="N25" s="20">
        <f>+'[3] POS TRAZADORES POR IPS'!$CA$222+'[3] POS TRAZADORES POR IPS'!$CC$222+'[3] POS TRAZADORES POR IPS'!$CE$222+'[3] POS TRAZADORES POR IPS'!$CH$222+'[3] POS TRAZADORES POR IPS'!$CK$222+'[3] POS TRAZADORES POR IPS'!$CN$222+'[3] NO POS POR IPS'!$GP$222</f>
        <v>4</v>
      </c>
      <c r="O25" s="16">
        <f t="shared" si="5"/>
        <v>2.684563758389262</v>
      </c>
      <c r="P25" s="24">
        <v>172</v>
      </c>
      <c r="Q25" s="20">
        <f>+'[3] POS TRAZADORES POR IPS'!$CY$222+'[3] NO POS POR IPS'!$DA$222</f>
        <v>9</v>
      </c>
      <c r="R25" s="21">
        <f t="shared" si="6"/>
        <v>5.232558139534884</v>
      </c>
      <c r="S25" s="20">
        <f>+'[3] POS TRAZADORES POR IPS'!$CU$222+'[3] NO POS POR IPS'!$GE$222</f>
        <v>8</v>
      </c>
      <c r="T25" s="22">
        <f t="shared" si="10"/>
        <v>4.651162790697675</v>
      </c>
      <c r="U25" s="20">
        <f>+'[3] POS TRAZADORES POR IPS'!$DP$222+'[3] NO POS POR IPS'!$DR$222</f>
        <v>10</v>
      </c>
      <c r="V25" s="21">
        <f t="shared" si="7"/>
        <v>5.813953488372093</v>
      </c>
      <c r="W25" s="20">
        <f>+'[3] POS TRAZADORES POR IPS'!$EH$222+'[3] NO POS POR IPS'!$CH$222</f>
        <v>8</v>
      </c>
      <c r="X25" s="16">
        <f t="shared" si="9"/>
        <v>4.651162790697675</v>
      </c>
      <c r="Y25" s="24">
        <v>300</v>
      </c>
      <c r="Z25" s="20">
        <f>+'[3] POS TRAZADORES POR IPS'!$DC$222+'[3] NO POS POR IPS'!$DE$222</f>
        <v>14</v>
      </c>
      <c r="AA25" s="16">
        <f t="shared" si="8"/>
        <v>4.666666666666667</v>
      </c>
    </row>
    <row r="26" spans="1:27" ht="19.5" customHeight="1">
      <c r="A26" s="17">
        <v>18</v>
      </c>
      <c r="B26" s="18" t="s">
        <v>39</v>
      </c>
      <c r="C26" s="19">
        <v>7475</v>
      </c>
      <c r="D26" s="20">
        <f>+'[3] POS TRAZADORES POR IPS'!$R$235+'[3] NO POS POR IPS'!$F$235+'[3] NO POS POR IPS'!$K$235+'[3] POS TRAZADORES POR IPS'!$AW$235</f>
        <v>522</v>
      </c>
      <c r="E26" s="21">
        <f t="shared" si="0"/>
        <v>6.983277591973244</v>
      </c>
      <c r="F26" s="20">
        <f>+'[3] POS TRAZADORES POR IPS'!$BV$235+'[3] NO POS POR IPS'!$F$235+'[3] NO POS POR IPS'!$K$235</f>
        <v>522</v>
      </c>
      <c r="G26" s="21">
        <f t="shared" si="1"/>
        <v>6.983277591973244</v>
      </c>
      <c r="H26" s="20">
        <f>+'[3] POS TRAZADORES POR IPS'!$K$235</f>
        <v>324</v>
      </c>
      <c r="I26" s="21">
        <f t="shared" si="2"/>
        <v>4.334448160535117</v>
      </c>
      <c r="J26" s="20">
        <f>+'[3] POS TRAZADORES POR IPS'!$BV$235+'[3] POS  OTRAS POR IPS'!$AA$235+'[3] NO POS POR IPS'!$K$235+'[3] NO POS POR IPS'!$CQ$235</f>
        <v>522</v>
      </c>
      <c r="K26" s="22">
        <f t="shared" si="3"/>
        <v>6.983277591973244</v>
      </c>
      <c r="L26" s="20">
        <f>+'[3] POS TRAZADORES POR IPS'!$BV$235+'[3] NO POS POR IPS'!$F$235+'[3] NO POS POR IPS'!$K$235</f>
        <v>522</v>
      </c>
      <c r="M26" s="23">
        <f t="shared" si="4"/>
        <v>6.983277591973244</v>
      </c>
      <c r="N26" s="20">
        <f>+'[3] POS TRAZADORES POR IPS'!$CA$235+'[3] POS TRAZADORES POR IPS'!$CC$235+'[3] POS TRAZADORES POR IPS'!$CE$235+'[3] POS TRAZADORES POR IPS'!$CH$235+'[3] POS TRAZADORES POR IPS'!$CK$235+'[3] POS TRAZADORES POR IPS'!$CN$235+'[3] NO POS POR IPS'!$GP$235</f>
        <v>543</v>
      </c>
      <c r="O26" s="16">
        <f t="shared" si="5"/>
        <v>7.264214046822742</v>
      </c>
      <c r="P26" s="24">
        <v>7298</v>
      </c>
      <c r="Q26" s="20">
        <f>+'[3] POS TRAZADORES POR IPS'!$CY$235+'[3] NO POS POR IPS'!$DA$235</f>
        <v>438</v>
      </c>
      <c r="R26" s="21">
        <f t="shared" si="6"/>
        <v>6.001644286105782</v>
      </c>
      <c r="S26" s="20">
        <f>+'[3] POS TRAZADORES POR IPS'!$CU$235+'[3] NO POS POR IPS'!$GE$235</f>
        <v>438</v>
      </c>
      <c r="T26" s="22">
        <f t="shared" si="10"/>
        <v>6.001644286105782</v>
      </c>
      <c r="U26" s="20">
        <f>+'[3] POS TRAZADORES POR IPS'!$DP$235+'[3] NO POS POR IPS'!$DR$235</f>
        <v>478</v>
      </c>
      <c r="V26" s="21">
        <f t="shared" si="7"/>
        <v>6.549739654699918</v>
      </c>
      <c r="W26" s="20">
        <f>+'[3] POS TRAZADORES POR IPS'!$EH$235+'[3] NO POS POR IPS'!$CH$235</f>
        <v>456</v>
      </c>
      <c r="X26" s="16">
        <f t="shared" si="9"/>
        <v>6.2482872019731435</v>
      </c>
      <c r="Y26" s="24">
        <v>7500</v>
      </c>
      <c r="Z26" s="20">
        <f>+'[3] POS TRAZADORES POR IPS'!$DC$235+'[3] NO POS POR IPS'!$DE$235</f>
        <v>355</v>
      </c>
      <c r="AA26" s="16">
        <f t="shared" si="8"/>
        <v>4.733333333333333</v>
      </c>
    </row>
    <row r="27" spans="1:27" ht="19.5" customHeight="1">
      <c r="A27" s="17">
        <v>19</v>
      </c>
      <c r="B27" s="18" t="s">
        <v>40</v>
      </c>
      <c r="C27" s="19">
        <v>11352</v>
      </c>
      <c r="D27" s="20">
        <f>+'[3] POS TRAZADORES POR IPS'!$R$248+'[3] POS TRAZADORES POR IPS'!$AW$248</f>
        <v>960</v>
      </c>
      <c r="E27" s="21">
        <f t="shared" si="0"/>
        <v>8.456659619450317</v>
      </c>
      <c r="F27" s="20">
        <f>+'[3] POS TRAZADORES POR IPS'!$BV$248</f>
        <v>960</v>
      </c>
      <c r="G27" s="21">
        <f t="shared" si="1"/>
        <v>8.456659619450317</v>
      </c>
      <c r="H27" s="20">
        <f>+'[3] POS TRAZADORES POR IPS'!$K$248</f>
        <v>553</v>
      </c>
      <c r="I27" s="21">
        <f t="shared" si="2"/>
        <v>4.8713883016208595</v>
      </c>
      <c r="J27" s="20">
        <f>+'[3] POS TRAZADORES POR IPS'!$BV$248+'[3] POS  OTRAS POR IPS'!$AA$248</f>
        <v>960</v>
      </c>
      <c r="K27" s="22">
        <f t="shared" si="3"/>
        <v>8.456659619450317</v>
      </c>
      <c r="L27" s="20">
        <f>+'[3] POS TRAZADORES POR IPS'!$BV$248</f>
        <v>960</v>
      </c>
      <c r="M27" s="23">
        <f t="shared" si="4"/>
        <v>8.456659619450317</v>
      </c>
      <c r="N27" s="20">
        <f>+'[3] POS TRAZADORES POR IPS'!$CA$248+'[3] POS TRAZADORES POR IPS'!$CC$248+'[3] POS TRAZADORES POR IPS'!$CE$248+'[3] POS TRAZADORES POR IPS'!$CH$248+'[3] POS TRAZADORES POR IPS'!$CK$248+'[3] POS TRAZADORES POR IPS'!$CN$248</f>
        <v>950</v>
      </c>
      <c r="O27" s="16">
        <f t="shared" si="5"/>
        <v>8.368569415081042</v>
      </c>
      <c r="P27" s="24">
        <v>12001</v>
      </c>
      <c r="Q27" s="20">
        <f>+'[3] POS TRAZADORES POR IPS'!$CY$248+'[3] NO POS POR IPS'!$DA$248</f>
        <v>711</v>
      </c>
      <c r="R27" s="21">
        <f t="shared" si="6"/>
        <v>5.9245062911424045</v>
      </c>
      <c r="S27" s="20">
        <f>+'[3] POS TRAZADORES POR IPS'!$CU$248</f>
        <v>712</v>
      </c>
      <c r="T27" s="22">
        <f t="shared" si="10"/>
        <v>5.932838930089159</v>
      </c>
      <c r="U27" s="20">
        <f>+'[3] POS TRAZADORES POR IPS'!$DP$248</f>
        <v>824</v>
      </c>
      <c r="V27" s="21">
        <f t="shared" si="7"/>
        <v>6.866094492125656</v>
      </c>
      <c r="W27" s="20">
        <f>+'[3] POS TRAZADORES POR IPS'!$EH$248</f>
        <v>744</v>
      </c>
      <c r="X27" s="16">
        <f t="shared" si="9"/>
        <v>6.1994833763853014</v>
      </c>
      <c r="Y27" s="24">
        <v>12500</v>
      </c>
      <c r="Z27" s="20">
        <f>+'[3] POS TRAZADORES POR IPS'!$DC$248</f>
        <v>687</v>
      </c>
      <c r="AA27" s="16">
        <f t="shared" si="8"/>
        <v>5.496</v>
      </c>
    </row>
    <row r="28" spans="1:27" ht="19.5" customHeight="1">
      <c r="A28" s="17">
        <v>20</v>
      </c>
      <c r="B28" s="18" t="s">
        <v>41</v>
      </c>
      <c r="C28" s="19">
        <v>57</v>
      </c>
      <c r="D28" s="25">
        <f>+'[3] POS TRAZADORES POR IPS'!$R$261+'[3] POS TRAZADORES POR IPS'!$AW$261</f>
        <v>4</v>
      </c>
      <c r="E28" s="21">
        <f t="shared" si="0"/>
        <v>7.017543859649122</v>
      </c>
      <c r="F28" s="25">
        <f>+'[3] POS TRAZADORES POR IPS'!$BV$261</f>
        <v>4</v>
      </c>
      <c r="G28" s="21">
        <f t="shared" si="1"/>
        <v>7.017543859649122</v>
      </c>
      <c r="H28" s="25">
        <f>+'[3] POS TRAZADORES POR IPS'!$K$261</f>
        <v>0</v>
      </c>
      <c r="I28" s="21">
        <f t="shared" si="2"/>
        <v>0</v>
      </c>
      <c r="J28" s="25">
        <f>+'[3] POS TRAZADORES POR IPS'!$BV$261+'[3] POS  OTRAS POR IPS'!$AA$261</f>
        <v>4</v>
      </c>
      <c r="K28" s="22">
        <f t="shared" si="3"/>
        <v>7.017543859649122</v>
      </c>
      <c r="L28" s="25">
        <f>+'[3] POS TRAZADORES POR IPS'!$BV$261</f>
        <v>4</v>
      </c>
      <c r="M28" s="23">
        <f t="shared" si="4"/>
        <v>7.017543859649122</v>
      </c>
      <c r="N28" s="25">
        <f>+'[3] POS TRAZADORES POR IPS'!$CA$261+'[3] POS TRAZADORES POR IPS'!$CC$261+'[3] POS TRAZADORES POR IPS'!$CE$261+'[3] POS TRAZADORES POR IPS'!$CH$261+'[3] POS TRAZADORES POR IPS'!$CK$261+'[3] POS TRAZADORES POR IPS'!$CN$261</f>
        <v>1</v>
      </c>
      <c r="O28" s="16">
        <f t="shared" si="5"/>
        <v>1.7543859649122806</v>
      </c>
      <c r="P28" s="24">
        <v>65</v>
      </c>
      <c r="Q28" s="25">
        <f>+'[3] POS TRAZADORES POR IPS'!$CY$261+'[3] NO POS POR IPS'!$DA$261</f>
        <v>3</v>
      </c>
      <c r="R28" s="21">
        <f t="shared" si="6"/>
        <v>4.615384615384615</v>
      </c>
      <c r="S28" s="25">
        <f>+'[3] POS TRAZADORES POR IPS'!$CU$261</f>
        <v>3</v>
      </c>
      <c r="T28" s="22">
        <f t="shared" si="10"/>
        <v>4.615384615384615</v>
      </c>
      <c r="U28" s="25">
        <f>+'[3] POS TRAZADORES POR IPS'!$DP$261</f>
        <v>3</v>
      </c>
      <c r="V28" s="21">
        <f t="shared" si="7"/>
        <v>4.615384615384615</v>
      </c>
      <c r="W28" s="25">
        <f>+'[3] POS TRAZADORES POR IPS'!$EH$261</f>
        <v>4</v>
      </c>
      <c r="X28" s="26">
        <f t="shared" si="9"/>
        <v>6.153846153846154</v>
      </c>
      <c r="Y28" s="24">
        <v>100</v>
      </c>
      <c r="Z28" s="25">
        <f>+'[3] POS TRAZADORES POR IPS'!$DC$261</f>
        <v>0</v>
      </c>
      <c r="AA28" s="16">
        <f t="shared" si="8"/>
        <v>0</v>
      </c>
    </row>
    <row r="29" spans="1:27" s="29" customFormat="1" ht="19.5" customHeight="1">
      <c r="A29" s="75"/>
      <c r="B29" s="76" t="s">
        <v>42</v>
      </c>
      <c r="C29" s="77">
        <f>SUM(C9:C28)</f>
        <v>121477</v>
      </c>
      <c r="D29" s="78">
        <f>SUM(D9:D28)</f>
        <v>9223</v>
      </c>
      <c r="E29" s="79">
        <f t="shared" si="0"/>
        <v>7.592383743424681</v>
      </c>
      <c r="F29" s="80">
        <f>SUM(F9:F28)</f>
        <v>9216</v>
      </c>
      <c r="G29" s="79">
        <f t="shared" si="1"/>
        <v>7.586621335726105</v>
      </c>
      <c r="H29" s="80">
        <f>SUM(H9:H28)</f>
        <v>8816</v>
      </c>
      <c r="I29" s="79">
        <f t="shared" si="2"/>
        <v>7.257340895807437</v>
      </c>
      <c r="J29" s="80">
        <f>SUM(J9:J28)</f>
        <v>9195</v>
      </c>
      <c r="K29" s="79">
        <f t="shared" si="3"/>
        <v>7.569334112630375</v>
      </c>
      <c r="L29" s="80">
        <f>SUM(L9:L28)</f>
        <v>9216</v>
      </c>
      <c r="M29" s="79">
        <f t="shared" si="4"/>
        <v>7.586621335726105</v>
      </c>
      <c r="N29" s="80">
        <f>SUM(N9:N28)</f>
        <v>9115</v>
      </c>
      <c r="O29" s="79">
        <f t="shared" si="5"/>
        <v>7.503478024646641</v>
      </c>
      <c r="P29" s="81">
        <f>SUM(P9:P28)</f>
        <v>120626</v>
      </c>
      <c r="Q29" s="78">
        <f>SUM(Q9:Q28)</f>
        <v>7848</v>
      </c>
      <c r="R29" s="79">
        <f t="shared" si="6"/>
        <v>6.5060600533881585</v>
      </c>
      <c r="S29" s="78">
        <f>SUM(S9:S28)</f>
        <v>7835</v>
      </c>
      <c r="T29" s="79">
        <f>+S29*100/P29</f>
        <v>6.49528294065956</v>
      </c>
      <c r="U29" s="78">
        <f>SUM(U9:U28)</f>
        <v>8476</v>
      </c>
      <c r="V29" s="79">
        <f t="shared" si="7"/>
        <v>7.02667749904664</v>
      </c>
      <c r="W29" s="77">
        <f>SUM(W9:W28)</f>
        <v>8212</v>
      </c>
      <c r="X29" s="82">
        <f>+W29*100/P29</f>
        <v>6.807819209788934</v>
      </c>
      <c r="Y29" s="81">
        <f>SUM(Y9:Y28)</f>
        <v>118833</v>
      </c>
      <c r="Z29" s="78">
        <f>SUM(Z9:Z28)</f>
        <v>6550</v>
      </c>
      <c r="AA29" s="79">
        <f t="shared" si="8"/>
        <v>5.511936919879158</v>
      </c>
    </row>
    <row r="30" ht="16.5" customHeight="1">
      <c r="A30" s="30" t="s">
        <v>43</v>
      </c>
    </row>
    <row r="31" ht="16.5" customHeight="1">
      <c r="A31" s="30" t="s">
        <v>44</v>
      </c>
    </row>
    <row r="32" spans="1:26" s="42" customFormat="1" ht="16.5" customHeight="1" hidden="1">
      <c r="A32" s="31"/>
      <c r="D32" s="43">
        <f>+'[1] POS TRAZADORES POR IPS'!$R$274+'[1] POS TRAZADORES POR IPS'!$AW$274+'[1] NO POS POR IPS'!$F$274+'[1] NO POS POR IPS'!$K$274</f>
        <v>8864</v>
      </c>
      <c r="F32" s="44">
        <f>+'[1] POS TRAZADORES POR IPS'!$BV$274+'[1] NO POS POR IPS'!$F$274+'[1] NO POS POR IPS'!$K$274</f>
        <v>8863</v>
      </c>
      <c r="H32" s="44">
        <f>+'[1] POS TRAZADORES POR IPS'!$K$274</f>
        <v>9409</v>
      </c>
      <c r="J32" s="44">
        <f>+'[1] POS TRAZADORES POR IPS'!$BV$274+'[1] POS  OTRAS POR IPS'!$AA$274+'[1] NO POS POR IPS'!$K$274</f>
        <v>8847</v>
      </c>
      <c r="L32" s="44">
        <f>+'[1] POS TRAZADORES POR IPS'!$BV$274+'[1] NO POS POR IPS'!$F$274+'[1] NO POS POR IPS'!$K$274</f>
        <v>8863</v>
      </c>
      <c r="N32" s="44">
        <f>+'[1] POS TRAZADORES POR IPS'!$CB$274+'[1] POS TRAZADORES POR IPS'!$CD$274+'[1] POS TRAZADORES POR IPS'!$CG$274+'[1] POS TRAZADORES POR IPS'!$CJ$274+'[1] POS TRAZADORES POR IPS'!$CM$274+'[1] NO POS POR IPS'!$GO$274+'[1] NO POS POR IPS'!$GR$274+'[1] NO POS POR IPS'!$GU$274+'[1] NO POS POR IPS'!$GX$274</f>
        <v>9717</v>
      </c>
      <c r="Q32" s="44">
        <f>+'[1] POS TRAZADORES POR IPS'!$CX$274+'[1] NO POS POR IPS'!$DA$274</f>
        <v>9936</v>
      </c>
      <c r="S32" s="44">
        <f>+'[1] POS TRAZADORES POR IPS'!$CT$274+'[1] NO POS POR IPS'!$GE$274</f>
        <v>10117</v>
      </c>
      <c r="U32" s="44">
        <f>+'[1] POS TRAZADORES POR IPS'!$DO$274+'[1] NO POS POR IPS'!$DR$274</f>
        <v>11266</v>
      </c>
      <c r="W32" s="44">
        <f>+'[1] POS TRAZADORES POR IPS'!$EG$274+'[1] NO POS POR IPS'!$CH$274</f>
        <v>10349</v>
      </c>
      <c r="Z32" s="44">
        <f>+'[1] POS TRAZADORES POR IPS'!$DB$274+'[1] NO POS POR IPS'!$DE$274</f>
        <v>11259</v>
      </c>
    </row>
    <row r="33" spans="1:26" s="64" customFormat="1" ht="16.5" customHeight="1" hidden="1">
      <c r="A33" s="63"/>
      <c r="D33" s="64">
        <f>+'[2] POS TRAZADORES POR IPS'!$R$274+'[2] POS TRAZADORES POR IPS'!$AW$274+'[2] NO POS POR IPS'!$F$274+'[2] NO POS POR IPS'!$K$274</f>
        <v>9501</v>
      </c>
      <c r="F33" s="64">
        <f>+'[2] POS TRAZADORES POR IPS'!$BV$274+'[2] NO POS POR IPS'!$F$274+'[2] NO POS POR IPS'!$K$274</f>
        <v>9463</v>
      </c>
      <c r="H33" s="64">
        <f>+'[2] POS TRAZADORES POR IPS'!$K$274</f>
        <v>9660</v>
      </c>
      <c r="J33" s="64">
        <f>+'[2] POS TRAZADORES POR IPS'!$BV$274+'[2] POS  OTRAS POR IPS'!$AA$274+'[2] NO POS POR IPS'!$K$274+'[2] NO POS POR IPS'!$CQ$274</f>
        <v>9452</v>
      </c>
      <c r="L33" s="64">
        <f>+'[2] POS TRAZADORES POR IPS'!$BV$274+'[2] NO POS POR IPS'!$F$274+'[2] NO POS POR IPS'!$K$274</f>
        <v>9463</v>
      </c>
      <c r="N33" s="64">
        <f>+'[2] POS TRAZADORES POR IPS'!$CA$274+'[2] POS TRAZADORES POR IPS'!$CC$274+'[2] POS TRAZADORES POR IPS'!$CE$274+'[2] POS TRAZADORES POR IPS'!$CH$274+'[2] POS TRAZADORES POR IPS'!$CK$274+'[2] POS TRAZADORES POR IPS'!$CN$274+'[2] NO POS POR IPS'!$GP$274+'[2] NO POS POR IPS'!$GS$274+'[2] NO POS POR IPS'!$GV$274+'[2] NO POS POR IPS'!$GY$274</f>
        <v>10595</v>
      </c>
      <c r="Q33" s="64">
        <f>+'[2] POS TRAZADORES POR IPS'!$CY$274+'[2] NO POS POR IPS'!$DA$274</f>
        <v>9717</v>
      </c>
      <c r="S33" s="64">
        <f>+'[2] POS TRAZADORES POR IPS'!$CU$274+'[2] NO POS POR IPS'!$GE$274</f>
        <v>9748</v>
      </c>
      <c r="U33" s="64">
        <f>+'[2] NO POS POR IPS'!$DR$274+'[2] POS TRAZADORES POR IPS'!$DP$274</f>
        <v>11022</v>
      </c>
      <c r="W33" s="64">
        <f>+'[2] POS TRAZADORES POR IPS'!$EH$274+'[2] NO POS POR IPS'!$CH$274</f>
        <v>10067</v>
      </c>
      <c r="Z33" s="64">
        <f>+'[2] POS TRAZADORES POR IPS'!$DC$274+'[2] NO POS POR IPS'!$DE$274</f>
        <v>11732</v>
      </c>
    </row>
    <row r="34" spans="1:26" ht="18" customHeight="1">
      <c r="A34" s="31" t="s">
        <v>79</v>
      </c>
      <c r="Z34" s="45"/>
    </row>
    <row r="35" spans="4:26" s="91" customFormat="1" ht="16.5" customHeight="1" hidden="1">
      <c r="D35" s="91">
        <f>+'[3] POS TRAZADORES POR IPS'!$R$274+'[3] POS TRAZADORES POR IPS'!$AW$274+'[3] NO POS POR IPS'!$F$274+'[3] NO POS POR IPS'!$K$274</f>
        <v>9223</v>
      </c>
      <c r="F35" s="91">
        <f>+'[3] POS TRAZADORES POR IPS'!$BV$274+'[3] NO POS POR IPS'!$F$274+'[3] NO POS POR IPS'!$K$274</f>
        <v>9216</v>
      </c>
      <c r="H35" s="91">
        <f>+'[3] POS TRAZADORES POR IPS'!$K$274</f>
        <v>8816</v>
      </c>
      <c r="J35" s="91">
        <f>+'[3] POS TRAZADORES POR IPS'!$BV$274+'[3] NO POS POR IPS'!$K$274+'[3] POS  OTRAS POR IPS'!$AA$274+'[3] NO POS POR IPS'!$CQ$274</f>
        <v>9195</v>
      </c>
      <c r="L35" s="91">
        <f>+'[3] POS TRAZADORES POR IPS'!$BV$274+'[3] NO POS POR IPS'!$F$274+'[3] NO POS POR IPS'!$K$274</f>
        <v>9216</v>
      </c>
      <c r="N35" s="91">
        <f>+'[3] POS TRAZADORES POR IPS'!$CA$274+'[3] POS TRAZADORES POR IPS'!$CC$274+'[3] POS TRAZADORES POR IPS'!$CE$274+'[3] POS TRAZADORES POR IPS'!$CH$274+'[3] POS TRAZADORES POR IPS'!$CK$274+'[3] POS TRAZADORES POR IPS'!$CN$274+'[3] NO POS POR IPS'!$GP$274+'[3] NO POS POR IPS'!$GS$274+'[3] NO POS POR IPS'!$GV$274+'[3] NO POS POR IPS'!$GY$274</f>
        <v>9115</v>
      </c>
      <c r="Q35" s="91">
        <f>+'[3] POS TRAZADORES POR IPS'!$CY$274+'[3] NO POS POR IPS'!$DA$274</f>
        <v>7848</v>
      </c>
      <c r="S35" s="91">
        <f>+'[3] POS TRAZADORES POR IPS'!$CU$274+'[3] NO POS POR IPS'!$GE$274</f>
        <v>7835</v>
      </c>
      <c r="U35" s="91">
        <f>+'[3] POS TRAZADORES POR IPS'!$DP$274+'[3] NO POS POR IPS'!$DR$274</f>
        <v>8476</v>
      </c>
      <c r="W35" s="91">
        <f>+'[3] POS TRAZADORES POR IPS'!$EH$274+'[3] NO POS POR IPS'!$CH$274</f>
        <v>8212</v>
      </c>
      <c r="Z35" s="91">
        <f>+'[3] POS TRAZADORES POR IPS'!$DC$274+'[3] NO POS POR IPS'!$DE$274</f>
        <v>6550</v>
      </c>
    </row>
    <row r="37" ht="16.5" customHeight="1">
      <c r="N37" s="45"/>
    </row>
  </sheetData>
  <sheetProtection/>
  <mergeCells count="18">
    <mergeCell ref="Z7:AA7"/>
    <mergeCell ref="Z6:AA6"/>
    <mergeCell ref="D7:E7"/>
    <mergeCell ref="F7:G7"/>
    <mergeCell ref="H7:I7"/>
    <mergeCell ref="J7:K7"/>
    <mergeCell ref="L7:M7"/>
    <mergeCell ref="N7:O7"/>
    <mergeCell ref="Q7:R7"/>
    <mergeCell ref="S7:T7"/>
    <mergeCell ref="Y6:Y8"/>
    <mergeCell ref="W7:X7"/>
    <mergeCell ref="U7:V7"/>
    <mergeCell ref="A6:B8"/>
    <mergeCell ref="C6:C8"/>
    <mergeCell ref="D6:O6"/>
    <mergeCell ref="P6:P8"/>
    <mergeCell ref="Q6:X6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J24"/>
  <sheetViews>
    <sheetView showGridLines="0" zoomScalePageLayoutView="0" workbookViewId="0" topLeftCell="A1">
      <selection activeCell="D8" sqref="D8"/>
    </sheetView>
  </sheetViews>
  <sheetFormatPr defaultColWidth="14.57421875" defaultRowHeight="24.75" customHeight="1"/>
  <cols>
    <col min="1" max="1" width="21.140625" style="48" customWidth="1"/>
    <col min="2" max="2" width="12.421875" style="48" customWidth="1"/>
    <col min="3" max="3" width="10.00390625" style="48" customWidth="1"/>
    <col min="4" max="4" width="12.421875" style="48" customWidth="1"/>
    <col min="5" max="5" width="10.00390625" style="48" customWidth="1"/>
    <col min="6" max="16384" width="14.57421875" style="48" customWidth="1"/>
  </cols>
  <sheetData>
    <row r="1" spans="1:5" ht="18" customHeight="1">
      <c r="A1" s="46" t="s">
        <v>0</v>
      </c>
      <c r="B1" s="47"/>
      <c r="C1" s="47"/>
      <c r="D1" s="47"/>
      <c r="E1" s="47"/>
    </row>
    <row r="2" spans="1:5" ht="18" customHeight="1">
      <c r="A2" s="49" t="s">
        <v>1</v>
      </c>
      <c r="B2" s="47"/>
      <c r="C2" s="47"/>
      <c r="D2" s="47"/>
      <c r="E2" s="47"/>
    </row>
    <row r="3" spans="1:5" ht="15.75" customHeight="1">
      <c r="A3" s="49" t="s">
        <v>45</v>
      </c>
      <c r="B3" s="50"/>
      <c r="C3" s="50"/>
      <c r="D3" s="50"/>
      <c r="E3" s="50"/>
    </row>
    <row r="4" spans="1:5" ht="15.75" customHeight="1">
      <c r="A4" s="49" t="s">
        <v>66</v>
      </c>
      <c r="B4" s="50"/>
      <c r="C4" s="50"/>
      <c r="D4" s="50"/>
      <c r="E4" s="50"/>
    </row>
    <row r="6" spans="1:5" s="51" customFormat="1" ht="18" customHeight="1">
      <c r="A6" s="92" t="s">
        <v>47</v>
      </c>
      <c r="B6" s="94">
        <v>2012</v>
      </c>
      <c r="C6" s="120"/>
      <c r="D6" s="121">
        <v>2013</v>
      </c>
      <c r="E6" s="120"/>
    </row>
    <row r="7" spans="1:5" s="51" customFormat="1" ht="24.75" customHeight="1">
      <c r="A7" s="93"/>
      <c r="B7" s="83" t="s">
        <v>48</v>
      </c>
      <c r="C7" s="84" t="s">
        <v>21</v>
      </c>
      <c r="D7" s="83" t="s">
        <v>48</v>
      </c>
      <c r="E7" s="84" t="s">
        <v>21</v>
      </c>
    </row>
    <row r="8" spans="1:10" ht="24.75" customHeight="1">
      <c r="A8" s="85" t="s">
        <v>49</v>
      </c>
      <c r="B8" s="52">
        <v>8414</v>
      </c>
      <c r="C8" s="53">
        <v>6.983615809830514</v>
      </c>
      <c r="D8" s="52">
        <f>+'FEBRERO-POB DANE'!D29</f>
        <v>9223</v>
      </c>
      <c r="E8" s="53">
        <f>+'FEBRERO-POB DANE'!E29</f>
        <v>7.592383743424681</v>
      </c>
      <c r="F8" s="54"/>
      <c r="G8" s="55"/>
      <c r="H8" s="56"/>
      <c r="I8" s="56"/>
      <c r="J8" s="56"/>
    </row>
    <row r="9" spans="1:10" ht="24.75" customHeight="1">
      <c r="A9" s="85" t="s">
        <v>50</v>
      </c>
      <c r="B9" s="52">
        <v>8404</v>
      </c>
      <c r="C9" s="53">
        <v>6.975315814810511</v>
      </c>
      <c r="D9" s="52">
        <f>+'FEBRERO-POB DANE'!F29</f>
        <v>9216</v>
      </c>
      <c r="E9" s="53">
        <f>+'FEBRERO-POB DANE'!G29</f>
        <v>7.586621335726105</v>
      </c>
      <c r="F9" s="54"/>
      <c r="G9" s="56"/>
      <c r="H9" s="56"/>
      <c r="I9" s="56"/>
      <c r="J9" s="56"/>
    </row>
    <row r="10" spans="1:10" ht="24.75" customHeight="1">
      <c r="A10" s="85" t="s">
        <v>51</v>
      </c>
      <c r="B10" s="52">
        <v>8906</v>
      </c>
      <c r="C10" s="53">
        <v>7.391975564814661</v>
      </c>
      <c r="D10" s="52">
        <f>+'FEBRERO-POB DANE'!H29</f>
        <v>8816</v>
      </c>
      <c r="E10" s="53">
        <f>+'FEBRERO-POB DANE'!I29</f>
        <v>7.257340895807437</v>
      </c>
      <c r="F10" s="54"/>
      <c r="G10" s="56"/>
      <c r="H10" s="56"/>
      <c r="I10" s="56"/>
      <c r="J10" s="56"/>
    </row>
    <row r="11" spans="1:10" ht="24.75" customHeight="1">
      <c r="A11" s="85" t="s">
        <v>52</v>
      </c>
      <c r="B11" s="52">
        <v>8384</v>
      </c>
      <c r="C11" s="53">
        <v>6.958715824770505</v>
      </c>
      <c r="D11" s="52">
        <f>+'FEBRERO-POB DANE'!J29</f>
        <v>9195</v>
      </c>
      <c r="E11" s="53">
        <f>+'FEBRERO-POB DANE'!K29</f>
        <v>7.569334112630375</v>
      </c>
      <c r="F11" s="54"/>
      <c r="G11" s="56"/>
      <c r="H11" s="56"/>
      <c r="I11" s="56"/>
      <c r="J11" s="56"/>
    </row>
    <row r="12" spans="1:10" ht="24.75" customHeight="1">
      <c r="A12" s="85" t="s">
        <v>14</v>
      </c>
      <c r="B12" s="52">
        <v>8404</v>
      </c>
      <c r="C12" s="53">
        <v>6.975315814810511</v>
      </c>
      <c r="D12" s="52">
        <f>+'FEBRERO-POB DANE'!L29</f>
        <v>9216</v>
      </c>
      <c r="E12" s="53">
        <f>+'FEBRERO-POB DANE'!M29</f>
        <v>7.586621335726105</v>
      </c>
      <c r="F12" s="54"/>
      <c r="G12" s="56"/>
      <c r="H12" s="56"/>
      <c r="I12" s="56"/>
      <c r="J12" s="56"/>
    </row>
    <row r="13" spans="1:10" ht="24.75" customHeight="1">
      <c r="A13" s="85" t="s">
        <v>15</v>
      </c>
      <c r="B13" s="52">
        <v>8279</v>
      </c>
      <c r="C13" s="53">
        <v>6.8715658770604735</v>
      </c>
      <c r="D13" s="52">
        <f>+'FEBRERO-POB DANE'!N29</f>
        <v>9115</v>
      </c>
      <c r="E13" s="53">
        <f>+'FEBRERO-POB DANE'!O29</f>
        <v>7.503478024646641</v>
      </c>
      <c r="F13" s="54"/>
      <c r="G13" s="56"/>
      <c r="H13" s="56"/>
      <c r="I13" s="56"/>
      <c r="J13" s="56"/>
    </row>
    <row r="14" spans="1:10" ht="24.75" customHeight="1">
      <c r="A14" s="85" t="s">
        <v>53</v>
      </c>
      <c r="B14" s="52">
        <v>8352</v>
      </c>
      <c r="C14" s="53">
        <v>6.956289978678038</v>
      </c>
      <c r="D14" s="52">
        <f>+'FEBRERO-POB DANE'!Q29</f>
        <v>7848</v>
      </c>
      <c r="E14" s="53">
        <f>+'FEBRERO-POB DANE'!R29</f>
        <v>6.5060600533881585</v>
      </c>
      <c r="F14" s="54"/>
      <c r="G14" s="56"/>
      <c r="H14" s="56"/>
      <c r="I14" s="56"/>
      <c r="J14" s="56"/>
    </row>
    <row r="15" spans="1:10" ht="24.75" customHeight="1">
      <c r="A15" s="85" t="s">
        <v>17</v>
      </c>
      <c r="B15" s="52">
        <v>8534</v>
      </c>
      <c r="C15" s="53">
        <v>7.107875799573561</v>
      </c>
      <c r="D15" s="52">
        <f>+'FEBRERO-POB DANE'!S29</f>
        <v>7835</v>
      </c>
      <c r="E15" s="53">
        <f>+'FEBRERO-POB DANE'!T29</f>
        <v>6.49528294065956</v>
      </c>
      <c r="F15" s="54"/>
      <c r="G15" s="56"/>
      <c r="H15" s="56"/>
      <c r="I15" s="56"/>
      <c r="J15" s="56"/>
    </row>
    <row r="16" spans="1:10" ht="24.75" customHeight="1">
      <c r="A16" s="85" t="s">
        <v>18</v>
      </c>
      <c r="B16" s="52">
        <v>8204</v>
      </c>
      <c r="C16" s="53">
        <v>6.833022388059701</v>
      </c>
      <c r="D16" s="52">
        <f>+'FEBRERO-POB DANE'!U29</f>
        <v>8476</v>
      </c>
      <c r="E16" s="53">
        <f>+'FEBRERO-POB DANE'!V29</f>
        <v>7.02667749904664</v>
      </c>
      <c r="F16" s="54"/>
      <c r="G16" s="56"/>
      <c r="H16" s="56"/>
      <c r="I16" s="56"/>
      <c r="J16" s="56"/>
    </row>
    <row r="17" spans="1:10" ht="24.75" customHeight="1">
      <c r="A17" s="85" t="s">
        <v>19</v>
      </c>
      <c r="B17" s="52">
        <v>8707</v>
      </c>
      <c r="C17" s="53">
        <v>7.251965618336887</v>
      </c>
      <c r="D17" s="52">
        <f>+'FEBRERO-POB DANE'!W29</f>
        <v>8212</v>
      </c>
      <c r="E17" s="53">
        <f>+'FEBRERO-POB DANE'!X29</f>
        <v>6.807819209788934</v>
      </c>
      <c r="F17" s="54"/>
      <c r="G17" s="56"/>
      <c r="H17" s="56"/>
      <c r="I17" s="56"/>
      <c r="J17" s="56"/>
    </row>
    <row r="18" spans="1:10" ht="24.75" customHeight="1">
      <c r="A18" s="85" t="s">
        <v>54</v>
      </c>
      <c r="B18" s="52">
        <v>6489</v>
      </c>
      <c r="C18" s="53">
        <v>5.460604377571887</v>
      </c>
      <c r="D18" s="52">
        <f>+'FEBRERO-POB DANE'!Z29</f>
        <v>6550</v>
      </c>
      <c r="E18" s="53">
        <f>+'FEBRERO-POB DANE'!AA29</f>
        <v>5.516718605238777</v>
      </c>
      <c r="F18" s="54"/>
      <c r="G18" s="56"/>
      <c r="H18" s="56"/>
      <c r="I18" s="56"/>
      <c r="J18" s="56"/>
    </row>
    <row r="19" ht="15" customHeight="1">
      <c r="A19" s="57" t="s">
        <v>55</v>
      </c>
    </row>
    <row r="20" spans="1:6" ht="12" customHeight="1">
      <c r="A20" s="31" t="s">
        <v>79</v>
      </c>
      <c r="B20" s="59"/>
      <c r="C20" s="59"/>
      <c r="D20" s="59"/>
      <c r="E20" s="59"/>
      <c r="F20" s="60"/>
    </row>
    <row r="21" ht="14.25" customHeight="1">
      <c r="A21" s="61"/>
    </row>
    <row r="22" ht="14.25" customHeight="1">
      <c r="A22" s="61"/>
    </row>
    <row r="23" ht="14.25" customHeight="1">
      <c r="A23" s="61"/>
    </row>
    <row r="24" ht="14.25" customHeight="1">
      <c r="A24" s="61"/>
    </row>
  </sheetData>
  <sheetProtection/>
  <mergeCells count="3">
    <mergeCell ref="A6:A7"/>
    <mergeCell ref="B6:C6"/>
    <mergeCell ref="D6:E6"/>
  </mergeCells>
  <printOptions horizontalCentered="1" verticalCentered="1"/>
  <pageMargins left="0.75" right="0.75" top="1" bottom="1" header="0" footer="0"/>
  <pageSetup horizontalDpi="300" verticalDpi="300" orientation="portrait" scale="10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J23"/>
  <sheetViews>
    <sheetView showGridLines="0" zoomScalePageLayoutView="0" workbookViewId="0" topLeftCell="A1">
      <selection activeCell="J21" sqref="J21"/>
    </sheetView>
  </sheetViews>
  <sheetFormatPr defaultColWidth="14.57421875" defaultRowHeight="24.75" customHeight="1"/>
  <cols>
    <col min="1" max="1" width="21.140625" style="48" customWidth="1"/>
    <col min="2" max="2" width="12.421875" style="48" customWidth="1"/>
    <col min="3" max="3" width="8.8515625" style="48" customWidth="1"/>
    <col min="4" max="4" width="11.28125" style="48" customWidth="1"/>
    <col min="5" max="5" width="10.00390625" style="48" customWidth="1"/>
    <col min="6" max="16384" width="14.57421875" style="48" customWidth="1"/>
  </cols>
  <sheetData>
    <row r="1" spans="1:5" ht="18.75" customHeight="1">
      <c r="A1" s="46" t="s">
        <v>0</v>
      </c>
      <c r="B1" s="47"/>
      <c r="C1" s="47"/>
      <c r="D1" s="47"/>
      <c r="E1" s="47"/>
    </row>
    <row r="2" spans="1:5" ht="18.75" customHeight="1">
      <c r="A2" s="49" t="s">
        <v>1</v>
      </c>
      <c r="B2" s="47"/>
      <c r="C2" s="47"/>
      <c r="D2" s="47"/>
      <c r="E2" s="47"/>
    </row>
    <row r="3" spans="1:5" ht="18.75" customHeight="1">
      <c r="A3" s="49" t="s">
        <v>56</v>
      </c>
      <c r="B3" s="50"/>
      <c r="C3" s="50"/>
      <c r="D3" s="50"/>
      <c r="E3" s="50"/>
    </row>
    <row r="4" spans="1:5" ht="18.75" customHeight="1">
      <c r="A4" s="62" t="s">
        <v>67</v>
      </c>
      <c r="B4" s="50"/>
      <c r="C4" s="50"/>
      <c r="D4" s="50"/>
      <c r="E4" s="50"/>
    </row>
    <row r="5" ht="18.75" customHeight="1"/>
    <row r="6" spans="1:5" s="51" customFormat="1" ht="31.5" customHeight="1">
      <c r="A6" s="86" t="s">
        <v>47</v>
      </c>
      <c r="B6" s="87" t="s">
        <v>48</v>
      </c>
      <c r="C6" s="87" t="s">
        <v>21</v>
      </c>
      <c r="D6" s="86" t="s">
        <v>57</v>
      </c>
      <c r="E6" s="87" t="s">
        <v>21</v>
      </c>
    </row>
    <row r="7" spans="1:10" ht="24.75" customHeight="1">
      <c r="A7" s="85" t="s">
        <v>49</v>
      </c>
      <c r="B7" s="52">
        <f>+'COMP-FEBRERO BOGOTA'!D8</f>
        <v>9223</v>
      </c>
      <c r="C7" s="53">
        <f>+'COMP-FEBRERO BOGOTA'!E8</f>
        <v>7.592383743424681</v>
      </c>
      <c r="D7" s="53">
        <v>8.3</v>
      </c>
      <c r="E7" s="53">
        <f>+D7-C7</f>
        <v>0.7076162565753199</v>
      </c>
      <c r="F7" s="54"/>
      <c r="G7" s="54"/>
      <c r="H7" s="56"/>
      <c r="I7" s="56"/>
      <c r="J7" s="56"/>
    </row>
    <row r="8" spans="1:10" ht="24.75" customHeight="1">
      <c r="A8" s="85" t="s">
        <v>50</v>
      </c>
      <c r="B8" s="52">
        <f>+'COMP-FEBRERO BOGOTA'!D9</f>
        <v>9216</v>
      </c>
      <c r="C8" s="53">
        <f>+'COMP-FEBRERO BOGOTA'!E9</f>
        <v>7.586621335726105</v>
      </c>
      <c r="D8" s="53">
        <v>8.3</v>
      </c>
      <c r="E8" s="53">
        <f aca="true" t="shared" si="0" ref="E8:E17">+D8-C8</f>
        <v>0.713378664273896</v>
      </c>
      <c r="F8" s="54"/>
      <c r="G8" s="56"/>
      <c r="H8" s="56"/>
      <c r="I8" s="56"/>
      <c r="J8" s="56"/>
    </row>
    <row r="9" spans="1:10" ht="24.75" customHeight="1">
      <c r="A9" s="85" t="s">
        <v>51</v>
      </c>
      <c r="B9" s="52">
        <f>+'COMP-FEBRERO BOGOTA'!D10</f>
        <v>8816</v>
      </c>
      <c r="C9" s="53">
        <f>+'COMP-FEBRERO BOGOTA'!E10</f>
        <v>7.257340895807437</v>
      </c>
      <c r="D9" s="53">
        <v>8.3</v>
      </c>
      <c r="E9" s="53">
        <f t="shared" si="0"/>
        <v>1.0426591041925635</v>
      </c>
      <c r="F9" s="54"/>
      <c r="G9" s="56"/>
      <c r="H9" s="56"/>
      <c r="I9" s="56"/>
      <c r="J9" s="56"/>
    </row>
    <row r="10" spans="1:10" ht="24.75" customHeight="1">
      <c r="A10" s="85" t="s">
        <v>52</v>
      </c>
      <c r="B10" s="52">
        <f>+'COMP-FEBRERO BOGOTA'!D11</f>
        <v>9195</v>
      </c>
      <c r="C10" s="53">
        <f>+'COMP-FEBRERO BOGOTA'!E11</f>
        <v>7.569334112630375</v>
      </c>
      <c r="D10" s="53">
        <v>8.3</v>
      </c>
      <c r="E10" s="53">
        <f t="shared" si="0"/>
        <v>0.7306658873696259</v>
      </c>
      <c r="F10" s="54"/>
      <c r="G10" s="56"/>
      <c r="H10" s="56"/>
      <c r="I10" s="56"/>
      <c r="J10" s="56"/>
    </row>
    <row r="11" spans="1:10" ht="24.75" customHeight="1">
      <c r="A11" s="85" t="s">
        <v>14</v>
      </c>
      <c r="B11" s="52">
        <f>+'COMP-FEBRERO BOGOTA'!D12</f>
        <v>9216</v>
      </c>
      <c r="C11" s="53">
        <f>+'COMP-FEBRERO BOGOTA'!E12</f>
        <v>7.586621335726105</v>
      </c>
      <c r="D11" s="53">
        <v>8.3</v>
      </c>
      <c r="E11" s="53">
        <f t="shared" si="0"/>
        <v>0.713378664273896</v>
      </c>
      <c r="F11" s="54"/>
      <c r="G11" s="56"/>
      <c r="H11" s="56"/>
      <c r="I11" s="56"/>
      <c r="J11" s="56"/>
    </row>
    <row r="12" spans="1:10" ht="24.75" customHeight="1">
      <c r="A12" s="85" t="s">
        <v>15</v>
      </c>
      <c r="B12" s="52">
        <f>+'COMP-FEBRERO BOGOTA'!D13</f>
        <v>9115</v>
      </c>
      <c r="C12" s="53">
        <f>+'COMP-FEBRERO BOGOTA'!E13</f>
        <v>7.503478024646641</v>
      </c>
      <c r="D12" s="53">
        <v>8.3</v>
      </c>
      <c r="E12" s="53">
        <f t="shared" si="0"/>
        <v>0.7965219753533601</v>
      </c>
      <c r="F12" s="54"/>
      <c r="G12" s="56"/>
      <c r="H12" s="56"/>
      <c r="I12" s="56"/>
      <c r="J12" s="56"/>
    </row>
    <row r="13" spans="1:10" ht="24.75" customHeight="1">
      <c r="A13" s="85" t="s">
        <v>53</v>
      </c>
      <c r="B13" s="52">
        <f>+'COMP-FEBRERO BOGOTA'!D14</f>
        <v>7848</v>
      </c>
      <c r="C13" s="53">
        <f>+'COMP-FEBRERO BOGOTA'!E14</f>
        <v>6.5060600533881585</v>
      </c>
      <c r="D13" s="53">
        <v>8.3</v>
      </c>
      <c r="E13" s="53">
        <f t="shared" si="0"/>
        <v>1.7939399466118422</v>
      </c>
      <c r="F13" s="54"/>
      <c r="G13" s="56"/>
      <c r="H13" s="56"/>
      <c r="I13" s="56"/>
      <c r="J13" s="56"/>
    </row>
    <row r="14" spans="1:10" ht="24.75" customHeight="1">
      <c r="A14" s="85" t="s">
        <v>17</v>
      </c>
      <c r="B14" s="52">
        <f>+'COMP-FEBRERO BOGOTA'!D15</f>
        <v>7835</v>
      </c>
      <c r="C14" s="53">
        <f>+'COMP-FEBRERO BOGOTA'!E15</f>
        <v>6.49528294065956</v>
      </c>
      <c r="D14" s="53">
        <v>8.3</v>
      </c>
      <c r="E14" s="53">
        <f t="shared" si="0"/>
        <v>1.8047170593404411</v>
      </c>
      <c r="F14" s="54"/>
      <c r="G14" s="56"/>
      <c r="H14" s="56"/>
      <c r="I14" s="56"/>
      <c r="J14" s="56"/>
    </row>
    <row r="15" spans="1:10" ht="24.75" customHeight="1">
      <c r="A15" s="85" t="s">
        <v>18</v>
      </c>
      <c r="B15" s="52">
        <f>+'COMP-FEBRERO BOGOTA'!D16</f>
        <v>8476</v>
      </c>
      <c r="C15" s="53">
        <f>+'COMP-FEBRERO BOGOTA'!E16</f>
        <v>7.02667749904664</v>
      </c>
      <c r="D15" s="53">
        <v>8.3</v>
      </c>
      <c r="E15" s="53">
        <f t="shared" si="0"/>
        <v>1.2733225009533609</v>
      </c>
      <c r="F15" s="54"/>
      <c r="G15" s="56"/>
      <c r="H15" s="56"/>
      <c r="I15" s="56"/>
      <c r="J15" s="56"/>
    </row>
    <row r="16" spans="1:10" ht="24.75" customHeight="1">
      <c r="A16" s="85" t="s">
        <v>19</v>
      </c>
      <c r="B16" s="52">
        <f>+'COMP-FEBRERO BOGOTA'!D17</f>
        <v>8212</v>
      </c>
      <c r="C16" s="53">
        <f>+'COMP-FEBRERO BOGOTA'!E17</f>
        <v>6.807819209788934</v>
      </c>
      <c r="D16" s="53">
        <v>8.3</v>
      </c>
      <c r="E16" s="53">
        <f t="shared" si="0"/>
        <v>1.4921807902110666</v>
      </c>
      <c r="F16" s="54"/>
      <c r="G16" s="56"/>
      <c r="H16" s="56"/>
      <c r="I16" s="56"/>
      <c r="J16" s="56"/>
    </row>
    <row r="17" spans="1:10" ht="24.75" customHeight="1">
      <c r="A17" s="85" t="s">
        <v>58</v>
      </c>
      <c r="B17" s="52">
        <f>+'COMP-FEBRERO BOGOTA'!D18</f>
        <v>6550</v>
      </c>
      <c r="C17" s="53">
        <f>+'COMP-FEBRERO BOGOTA'!E18</f>
        <v>5.516718605238777</v>
      </c>
      <c r="D17" s="53">
        <v>8.3</v>
      </c>
      <c r="E17" s="53">
        <f t="shared" si="0"/>
        <v>2.7832813947612234</v>
      </c>
      <c r="F17" s="54"/>
      <c r="G17" s="56"/>
      <c r="H17" s="56"/>
      <c r="I17" s="56"/>
      <c r="J17" s="56"/>
    </row>
    <row r="18" ht="15" customHeight="1">
      <c r="A18" s="57" t="s">
        <v>55</v>
      </c>
    </row>
    <row r="19" spans="1:6" ht="12" customHeight="1">
      <c r="A19" s="31" t="s">
        <v>79</v>
      </c>
      <c r="B19" s="59"/>
      <c r="C19" s="59"/>
      <c r="D19" s="59"/>
      <c r="E19" s="59"/>
      <c r="F19" s="60"/>
    </row>
    <row r="20" ht="14.25" customHeight="1">
      <c r="A20" s="61"/>
    </row>
    <row r="21" ht="14.25" customHeight="1">
      <c r="A21" s="61"/>
    </row>
    <row r="22" ht="14.25" customHeight="1">
      <c r="A22" s="61"/>
    </row>
    <row r="23" ht="14.25" customHeight="1">
      <c r="A23" s="61"/>
    </row>
  </sheetData>
  <sheetProtection/>
  <printOptions horizontalCentered="1" verticalCentered="1"/>
  <pageMargins left="0.75" right="0.75" top="1" bottom="1" header="0" footer="0"/>
  <pageSetup horizontalDpi="300" verticalDpi="300" orientation="portrait" scale="10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A33"/>
  <sheetViews>
    <sheetView showGridLines="0" zoomScalePageLayoutView="0" workbookViewId="0" topLeftCell="A1">
      <pane xSplit="3" ySplit="8" topLeftCell="D24" activePane="bottomRight" state="frozen"/>
      <selection pane="topLeft" activeCell="I16" sqref="I16"/>
      <selection pane="topRight" activeCell="I16" sqref="I16"/>
      <selection pane="bottomLeft" activeCell="I16" sqref="I16"/>
      <selection pane="bottomRight" activeCell="I16" sqref="I16"/>
    </sheetView>
  </sheetViews>
  <sheetFormatPr defaultColWidth="11.421875" defaultRowHeight="16.5" customHeight="1"/>
  <cols>
    <col min="1" max="1" width="3.00390625" style="2" customWidth="1"/>
    <col min="2" max="2" width="19.7109375" style="2" customWidth="1"/>
    <col min="3" max="3" width="11.140625" style="2" customWidth="1"/>
    <col min="4" max="4" width="9.140625" style="2" customWidth="1"/>
    <col min="5" max="5" width="8.7109375" style="2" customWidth="1"/>
    <col min="6" max="6" width="8.57421875" style="2" customWidth="1"/>
    <col min="7" max="7" width="8.7109375" style="2" customWidth="1"/>
    <col min="8" max="8" width="8.8515625" style="2" customWidth="1"/>
    <col min="9" max="15" width="8.7109375" style="2" customWidth="1"/>
    <col min="16" max="16" width="10.8515625" style="2" customWidth="1"/>
    <col min="17" max="22" width="8.7109375" style="2" customWidth="1"/>
    <col min="23" max="23" width="9.140625" style="2" customWidth="1"/>
    <col min="24" max="24" width="8.57421875" style="2" customWidth="1"/>
    <col min="25" max="25" width="11.421875" style="2" customWidth="1"/>
    <col min="26" max="27" width="9.140625" style="2" customWidth="1"/>
    <col min="28" max="16384" width="11.421875" style="2" customWidth="1"/>
  </cols>
  <sheetData>
    <row r="1" spans="1:22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8.75" customHeight="1">
      <c r="A4" s="5" t="s">
        <v>68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0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7" ht="16.5" customHeight="1">
      <c r="A6" s="111" t="s">
        <v>3</v>
      </c>
      <c r="B6" s="112"/>
      <c r="C6" s="117" t="s">
        <v>4</v>
      </c>
      <c r="D6" s="99" t="s">
        <v>5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P6" s="107" t="s">
        <v>6</v>
      </c>
      <c r="Q6" s="105" t="s">
        <v>7</v>
      </c>
      <c r="R6" s="102"/>
      <c r="S6" s="102"/>
      <c r="T6" s="102"/>
      <c r="U6" s="102"/>
      <c r="V6" s="102"/>
      <c r="W6" s="102"/>
      <c r="X6" s="106"/>
      <c r="Y6" s="107" t="s">
        <v>8</v>
      </c>
      <c r="Z6" s="105" t="s">
        <v>9</v>
      </c>
      <c r="AA6" s="106"/>
    </row>
    <row r="7" spans="1:27" ht="21" customHeight="1">
      <c r="A7" s="113"/>
      <c r="B7" s="114"/>
      <c r="C7" s="118"/>
      <c r="D7" s="103" t="s">
        <v>10</v>
      </c>
      <c r="E7" s="104"/>
      <c r="F7" s="103" t="s">
        <v>11</v>
      </c>
      <c r="G7" s="104"/>
      <c r="H7" s="103" t="s">
        <v>12</v>
      </c>
      <c r="I7" s="104"/>
      <c r="J7" s="103" t="s">
        <v>13</v>
      </c>
      <c r="K7" s="104"/>
      <c r="L7" s="103" t="s">
        <v>14</v>
      </c>
      <c r="M7" s="104"/>
      <c r="N7" s="103" t="s">
        <v>15</v>
      </c>
      <c r="O7" s="104"/>
      <c r="P7" s="108"/>
      <c r="Q7" s="103" t="s">
        <v>16</v>
      </c>
      <c r="R7" s="104"/>
      <c r="S7" s="103" t="s">
        <v>17</v>
      </c>
      <c r="T7" s="104"/>
      <c r="U7" s="103" t="s">
        <v>18</v>
      </c>
      <c r="V7" s="104"/>
      <c r="W7" s="103" t="s">
        <v>19</v>
      </c>
      <c r="X7" s="110"/>
      <c r="Y7" s="108"/>
      <c r="Z7" s="103" t="s">
        <v>16</v>
      </c>
      <c r="AA7" s="104"/>
    </row>
    <row r="8" spans="1:27" ht="24" customHeight="1">
      <c r="A8" s="115"/>
      <c r="B8" s="116"/>
      <c r="C8" s="119"/>
      <c r="D8" s="72" t="s">
        <v>20</v>
      </c>
      <c r="E8" s="73" t="s">
        <v>21</v>
      </c>
      <c r="F8" s="72" t="s">
        <v>20</v>
      </c>
      <c r="G8" s="73" t="s">
        <v>21</v>
      </c>
      <c r="H8" s="72" t="s">
        <v>20</v>
      </c>
      <c r="I8" s="73" t="s">
        <v>21</v>
      </c>
      <c r="J8" s="72" t="s">
        <v>20</v>
      </c>
      <c r="K8" s="73" t="s">
        <v>21</v>
      </c>
      <c r="L8" s="72" t="s">
        <v>20</v>
      </c>
      <c r="M8" s="73" t="s">
        <v>21</v>
      </c>
      <c r="N8" s="72" t="s">
        <v>20</v>
      </c>
      <c r="O8" s="73" t="s">
        <v>21</v>
      </c>
      <c r="P8" s="109"/>
      <c r="Q8" s="72" t="s">
        <v>20</v>
      </c>
      <c r="R8" s="73" t="s">
        <v>21</v>
      </c>
      <c r="S8" s="72" t="s">
        <v>20</v>
      </c>
      <c r="T8" s="73" t="s">
        <v>21</v>
      </c>
      <c r="U8" s="72" t="s">
        <v>20</v>
      </c>
      <c r="V8" s="73" t="s">
        <v>21</v>
      </c>
      <c r="W8" s="72" t="s">
        <v>20</v>
      </c>
      <c r="X8" s="74" t="s">
        <v>21</v>
      </c>
      <c r="Y8" s="109"/>
      <c r="Z8" s="72" t="s">
        <v>20</v>
      </c>
      <c r="AA8" s="73" t="s">
        <v>21</v>
      </c>
    </row>
    <row r="9" spans="1:27" ht="19.5" customHeight="1">
      <c r="A9" s="7">
        <v>1</v>
      </c>
      <c r="B9" s="8" t="s">
        <v>22</v>
      </c>
      <c r="C9" s="9">
        <v>5773</v>
      </c>
      <c r="D9" s="10">
        <f>+'ENERO FEBRERO-METAS'!D9</f>
        <v>1459</v>
      </c>
      <c r="E9" s="11">
        <f aca="true" t="shared" si="0" ref="E9:E29">+D9*100/C9</f>
        <v>25.27282175645245</v>
      </c>
      <c r="F9" s="10">
        <f>+'ENERO FEBRERO-METAS'!F9</f>
        <v>1457</v>
      </c>
      <c r="G9" s="11">
        <f aca="true" t="shared" si="1" ref="G9:G29">+F9*100/C9</f>
        <v>25.23817772388706</v>
      </c>
      <c r="H9" s="10">
        <f>+'ENERO FEBRERO-METAS'!H9</f>
        <v>1559</v>
      </c>
      <c r="I9" s="11">
        <f aca="true" t="shared" si="2" ref="I9:I29">+H9*100/C9</f>
        <v>27.00502338472198</v>
      </c>
      <c r="J9" s="10">
        <f>+'ENERO FEBRERO-METAS'!J9</f>
        <v>1454</v>
      </c>
      <c r="K9" s="12">
        <f aca="true" t="shared" si="3" ref="K9:K29">+J9*100/C9</f>
        <v>25.186211675038976</v>
      </c>
      <c r="L9" s="10">
        <f>+'ENERO FEBRERO-METAS'!L9</f>
        <v>1457</v>
      </c>
      <c r="M9" s="13">
        <f aca="true" t="shared" si="4" ref="M9:M29">+L9*100/C9</f>
        <v>25.23817772388706</v>
      </c>
      <c r="N9" s="10">
        <f>+'ENERO FEBRERO-METAS'!N9</f>
        <v>1503</v>
      </c>
      <c r="O9" s="14">
        <f aca="true" t="shared" si="5" ref="O9:O29">+N9*100/C9</f>
        <v>26.034990472891046</v>
      </c>
      <c r="P9" s="15">
        <v>5772</v>
      </c>
      <c r="Q9" s="10">
        <f>+'ENERO FEBRERO-METAS'!Q9</f>
        <v>1387</v>
      </c>
      <c r="R9" s="11">
        <f aca="true" t="shared" si="6" ref="R9:R29">+Q9*100/P9</f>
        <v>24.02979902979903</v>
      </c>
      <c r="S9" s="10">
        <f>+'ENERO FEBRERO-METAS'!S9</f>
        <v>1369</v>
      </c>
      <c r="T9" s="12">
        <f>+S9*100/P9</f>
        <v>23.71794871794872</v>
      </c>
      <c r="U9" s="10">
        <f>+'ENERO FEBRERO-METAS'!U9</f>
        <v>1422</v>
      </c>
      <c r="V9" s="11">
        <f aca="true" t="shared" si="7" ref="V9:V29">+U9*100/P9</f>
        <v>24.636174636174637</v>
      </c>
      <c r="W9" s="10">
        <f>+'ENERO FEBRERO-METAS'!W9</f>
        <v>1474</v>
      </c>
      <c r="X9" s="16">
        <f>+W9*100/P9</f>
        <v>25.537075537075538</v>
      </c>
      <c r="Y9" s="15">
        <v>5817</v>
      </c>
      <c r="Z9" s="10">
        <f>+'ENERO FEBRERO-METAS'!Z9</f>
        <v>1352</v>
      </c>
      <c r="AA9" s="14">
        <f aca="true" t="shared" si="8" ref="AA9:AA29">+Z9*100/Y9</f>
        <v>23.242221076156095</v>
      </c>
    </row>
    <row r="10" spans="1:27" ht="19.5" customHeight="1">
      <c r="A10" s="17">
        <v>2</v>
      </c>
      <c r="B10" s="18" t="s">
        <v>23</v>
      </c>
      <c r="C10" s="19">
        <v>1257</v>
      </c>
      <c r="D10" s="20">
        <f>+'ENERO FEBRERO-METAS'!D10</f>
        <v>1249</v>
      </c>
      <c r="E10" s="21">
        <f t="shared" si="0"/>
        <v>99.36356404136833</v>
      </c>
      <c r="F10" s="20">
        <f>+'ENERO FEBRERO-METAS'!F10</f>
        <v>1242</v>
      </c>
      <c r="G10" s="21">
        <f t="shared" si="1"/>
        <v>98.80668257756564</v>
      </c>
      <c r="H10" s="20">
        <f>+'ENERO FEBRERO-METAS'!H10</f>
        <v>1725</v>
      </c>
      <c r="I10" s="21">
        <f t="shared" si="2"/>
        <v>137.23150357995226</v>
      </c>
      <c r="J10" s="20">
        <f>+'ENERO FEBRERO-METAS'!J10</f>
        <v>1238</v>
      </c>
      <c r="K10" s="22">
        <f t="shared" si="3"/>
        <v>98.4884645982498</v>
      </c>
      <c r="L10" s="20">
        <f>+'ENERO FEBRERO-METAS'!L10</f>
        <v>1242</v>
      </c>
      <c r="M10" s="23">
        <f t="shared" si="4"/>
        <v>98.80668257756564</v>
      </c>
      <c r="N10" s="20">
        <f>+'ENERO FEBRERO-METAS'!N10</f>
        <v>1474</v>
      </c>
      <c r="O10" s="16">
        <f t="shared" si="5"/>
        <v>117.26332537788385</v>
      </c>
      <c r="P10" s="24">
        <v>1240</v>
      </c>
      <c r="Q10" s="20">
        <f>+'ENERO FEBRERO-METAS'!Q10</f>
        <v>1115</v>
      </c>
      <c r="R10" s="21">
        <f t="shared" si="6"/>
        <v>89.91935483870968</v>
      </c>
      <c r="S10" s="20">
        <f>+'ENERO FEBRERO-METAS'!S10</f>
        <v>1102</v>
      </c>
      <c r="T10" s="22">
        <f>+S10*100/P10</f>
        <v>88.87096774193549</v>
      </c>
      <c r="U10" s="20">
        <f>+'ENERO FEBRERO-METAS'!U10</f>
        <v>1106</v>
      </c>
      <c r="V10" s="21">
        <f t="shared" si="7"/>
        <v>89.19354838709677</v>
      </c>
      <c r="W10" s="20">
        <f>+'ENERO FEBRERO-METAS'!W10</f>
        <v>1188</v>
      </c>
      <c r="X10" s="16">
        <f aca="true" t="shared" si="9" ref="X10:X28">+W10*100/P10</f>
        <v>95.80645161290323</v>
      </c>
      <c r="Y10" s="24">
        <v>1133</v>
      </c>
      <c r="Z10" s="20">
        <f>+'ENERO FEBRERO-METAS'!Z10</f>
        <v>1024</v>
      </c>
      <c r="AA10" s="16">
        <f t="shared" si="8"/>
        <v>90.37952338923213</v>
      </c>
    </row>
    <row r="11" spans="1:27" ht="19.5" customHeight="1">
      <c r="A11" s="17">
        <v>3</v>
      </c>
      <c r="B11" s="18" t="s">
        <v>24</v>
      </c>
      <c r="C11" s="19">
        <v>1789</v>
      </c>
      <c r="D11" s="20">
        <f>+'ENERO FEBRERO-METAS'!D11</f>
        <v>179</v>
      </c>
      <c r="E11" s="21">
        <f t="shared" si="0"/>
        <v>10.00558971492454</v>
      </c>
      <c r="F11" s="20">
        <f>+'ENERO FEBRERO-METAS'!F11</f>
        <v>180</v>
      </c>
      <c r="G11" s="21">
        <f t="shared" si="1"/>
        <v>10.061486864169927</v>
      </c>
      <c r="H11" s="20">
        <f>+'ENERO FEBRERO-METAS'!H11</f>
        <v>4</v>
      </c>
      <c r="I11" s="21">
        <f t="shared" si="2"/>
        <v>0.22358859698155395</v>
      </c>
      <c r="J11" s="20">
        <f>+'ENERO FEBRERO-METAS'!J11</f>
        <v>180</v>
      </c>
      <c r="K11" s="22">
        <f t="shared" si="3"/>
        <v>10.061486864169927</v>
      </c>
      <c r="L11" s="20">
        <f>+'ENERO FEBRERO-METAS'!L11</f>
        <v>180</v>
      </c>
      <c r="M11" s="23">
        <f t="shared" si="4"/>
        <v>10.061486864169927</v>
      </c>
      <c r="N11" s="20">
        <f>+'ENERO FEBRERO-METAS'!N11</f>
        <v>177</v>
      </c>
      <c r="O11" s="16">
        <f t="shared" si="5"/>
        <v>9.893795416433761</v>
      </c>
      <c r="P11" s="24">
        <v>1747</v>
      </c>
      <c r="Q11" s="20">
        <f>+'ENERO FEBRERO-METAS'!Q11</f>
        <v>190</v>
      </c>
      <c r="R11" s="21">
        <f t="shared" si="6"/>
        <v>10.875787063537492</v>
      </c>
      <c r="S11" s="20">
        <f>+'ENERO FEBRERO-METAS'!S11</f>
        <v>189</v>
      </c>
      <c r="T11" s="22">
        <f aca="true" t="shared" si="10" ref="T11:T28">+S11*100/P11</f>
        <v>10.818546078992558</v>
      </c>
      <c r="U11" s="20">
        <f>+'ENERO FEBRERO-METAS'!U11</f>
        <v>198</v>
      </c>
      <c r="V11" s="21">
        <f t="shared" si="7"/>
        <v>11.333714939896966</v>
      </c>
      <c r="W11" s="20">
        <f>+'ENERO FEBRERO-METAS'!W11</f>
        <v>193</v>
      </c>
      <c r="X11" s="16">
        <f t="shared" si="9"/>
        <v>11.047510017172295</v>
      </c>
      <c r="Y11" s="24">
        <v>1666</v>
      </c>
      <c r="Z11" s="20">
        <f>+'ENERO FEBRERO-METAS'!Z11</f>
        <v>224</v>
      </c>
      <c r="AA11" s="16">
        <f t="shared" si="8"/>
        <v>13.445378151260504</v>
      </c>
    </row>
    <row r="12" spans="1:27" ht="19.5" customHeight="1">
      <c r="A12" s="17">
        <v>4</v>
      </c>
      <c r="B12" s="18" t="s">
        <v>25</v>
      </c>
      <c r="C12" s="19">
        <v>7295</v>
      </c>
      <c r="D12" s="20">
        <f>+'ENERO FEBRERO-METAS'!D12</f>
        <v>788</v>
      </c>
      <c r="E12" s="21">
        <f t="shared" si="0"/>
        <v>10.801919122686773</v>
      </c>
      <c r="F12" s="20">
        <f>+'ENERO FEBRERO-METAS'!F12</f>
        <v>787</v>
      </c>
      <c r="G12" s="21">
        <f t="shared" si="1"/>
        <v>10.788211103495545</v>
      </c>
      <c r="H12" s="20">
        <f>+'ENERO FEBRERO-METAS'!H12</f>
        <v>1623</v>
      </c>
      <c r="I12" s="21">
        <f t="shared" si="2"/>
        <v>22.248115147361208</v>
      </c>
      <c r="J12" s="20">
        <f>+'ENERO FEBRERO-METAS'!J12</f>
        <v>784</v>
      </c>
      <c r="K12" s="22">
        <f t="shared" si="3"/>
        <v>10.747087045921864</v>
      </c>
      <c r="L12" s="20">
        <f>+'ENERO FEBRERO-METAS'!L12</f>
        <v>787</v>
      </c>
      <c r="M12" s="23">
        <f t="shared" si="4"/>
        <v>10.788211103495545</v>
      </c>
      <c r="N12" s="20">
        <f>+'ENERO FEBRERO-METAS'!N12</f>
        <v>802</v>
      </c>
      <c r="O12" s="16">
        <f t="shared" si="5"/>
        <v>10.993831391363948</v>
      </c>
      <c r="P12" s="24">
        <v>7197</v>
      </c>
      <c r="Q12" s="20">
        <f>+'ENERO FEBRERO-METAS'!Q12</f>
        <v>854</v>
      </c>
      <c r="R12" s="21">
        <f t="shared" si="6"/>
        <v>11.866055300819786</v>
      </c>
      <c r="S12" s="20">
        <f>+'ENERO FEBRERO-METAS'!S12</f>
        <v>854</v>
      </c>
      <c r="T12" s="22">
        <f t="shared" si="10"/>
        <v>11.866055300819786</v>
      </c>
      <c r="U12" s="20">
        <f>+'ENERO FEBRERO-METAS'!U12</f>
        <v>899</v>
      </c>
      <c r="V12" s="21">
        <f t="shared" si="7"/>
        <v>12.491315826038628</v>
      </c>
      <c r="W12" s="20">
        <f>+'ENERO FEBRERO-METAS'!W12</f>
        <v>866</v>
      </c>
      <c r="X12" s="16">
        <f t="shared" si="9"/>
        <v>12.032791440878144</v>
      </c>
      <c r="Y12" s="24">
        <v>7065</v>
      </c>
      <c r="Z12" s="20">
        <f>+'ENERO FEBRERO-METAS'!Z12</f>
        <v>854</v>
      </c>
      <c r="AA12" s="16">
        <f t="shared" si="8"/>
        <v>12.087756546355273</v>
      </c>
    </row>
    <row r="13" spans="1:27" ht="19.5" customHeight="1">
      <c r="A13" s="17">
        <v>5</v>
      </c>
      <c r="B13" s="18" t="s">
        <v>26</v>
      </c>
      <c r="C13" s="19">
        <v>8291</v>
      </c>
      <c r="D13" s="20">
        <f>+'ENERO FEBRERO-METAS'!D13</f>
        <v>1050</v>
      </c>
      <c r="E13" s="21">
        <f t="shared" si="0"/>
        <v>12.664334820890122</v>
      </c>
      <c r="F13" s="20">
        <f>+'ENERO FEBRERO-METAS'!F13</f>
        <v>1052</v>
      </c>
      <c r="G13" s="21">
        <f t="shared" si="1"/>
        <v>12.688457363406103</v>
      </c>
      <c r="H13" s="20">
        <f>+'ENERO FEBRERO-METAS'!H13</f>
        <v>44</v>
      </c>
      <c r="I13" s="21">
        <f t="shared" si="2"/>
        <v>0.5306959353515861</v>
      </c>
      <c r="J13" s="20">
        <f>+'ENERO FEBRERO-METAS'!J13</f>
        <v>1052</v>
      </c>
      <c r="K13" s="22">
        <f t="shared" si="3"/>
        <v>12.688457363406103</v>
      </c>
      <c r="L13" s="20">
        <f>+'ENERO FEBRERO-METAS'!L13</f>
        <v>1052</v>
      </c>
      <c r="M13" s="23">
        <f t="shared" si="4"/>
        <v>12.688457363406103</v>
      </c>
      <c r="N13" s="20">
        <f>+'ENERO FEBRERO-METAS'!N13</f>
        <v>1049</v>
      </c>
      <c r="O13" s="16">
        <f t="shared" si="5"/>
        <v>12.652273549632131</v>
      </c>
      <c r="P13" s="24">
        <v>8211</v>
      </c>
      <c r="Q13" s="20">
        <f>+'ENERO FEBRERO-METAS'!Q13</f>
        <v>987</v>
      </c>
      <c r="R13" s="21">
        <f t="shared" si="6"/>
        <v>12.020460358056265</v>
      </c>
      <c r="S13" s="20">
        <f>+'ENERO FEBRERO-METAS'!S13</f>
        <v>986</v>
      </c>
      <c r="T13" s="22">
        <f t="shared" si="10"/>
        <v>12.008281573498964</v>
      </c>
      <c r="U13" s="20">
        <f>+'ENERO FEBRERO-METAS'!U13</f>
        <v>1076</v>
      </c>
      <c r="V13" s="21">
        <f t="shared" si="7"/>
        <v>13.104372183656071</v>
      </c>
      <c r="W13" s="20">
        <f>+'ENERO FEBRERO-METAS'!W13</f>
        <v>1014</v>
      </c>
      <c r="X13" s="16">
        <f t="shared" si="9"/>
        <v>12.349287541103397</v>
      </c>
      <c r="Y13" s="24">
        <v>8104</v>
      </c>
      <c r="Z13" s="20">
        <f>+'ENERO FEBRERO-METAS'!Z13</f>
        <v>910</v>
      </c>
      <c r="AA13" s="16">
        <f t="shared" si="8"/>
        <v>11.229022704837117</v>
      </c>
    </row>
    <row r="14" spans="1:27" ht="19.5" customHeight="1">
      <c r="A14" s="17">
        <v>6</v>
      </c>
      <c r="B14" s="18" t="s">
        <v>27</v>
      </c>
      <c r="C14" s="19">
        <v>3164</v>
      </c>
      <c r="D14" s="20">
        <f>+'ENERO FEBRERO-METAS'!D14</f>
        <v>561</v>
      </c>
      <c r="E14" s="21">
        <f t="shared" si="0"/>
        <v>17.7307206068268</v>
      </c>
      <c r="F14" s="20">
        <f>+'ENERO FEBRERO-METAS'!F14</f>
        <v>562</v>
      </c>
      <c r="G14" s="21">
        <f t="shared" si="1"/>
        <v>17.762326169405814</v>
      </c>
      <c r="H14" s="20">
        <f>+'ENERO FEBRERO-METAS'!H14</f>
        <v>559</v>
      </c>
      <c r="I14" s="21">
        <f t="shared" si="2"/>
        <v>17.667509481668773</v>
      </c>
      <c r="J14" s="20">
        <f>+'ENERO FEBRERO-METAS'!J14</f>
        <v>562</v>
      </c>
      <c r="K14" s="22">
        <f t="shared" si="3"/>
        <v>17.762326169405814</v>
      </c>
      <c r="L14" s="20">
        <f>+'ENERO FEBRERO-METAS'!L14</f>
        <v>562</v>
      </c>
      <c r="M14" s="23">
        <f t="shared" si="4"/>
        <v>17.762326169405814</v>
      </c>
      <c r="N14" s="20">
        <f>+'ENERO FEBRERO-METAS'!N14</f>
        <v>572</v>
      </c>
      <c r="O14" s="16">
        <f t="shared" si="5"/>
        <v>18.078381795195956</v>
      </c>
      <c r="P14" s="24">
        <v>3154</v>
      </c>
      <c r="Q14" s="20">
        <f>+'ENERO FEBRERO-METAS'!Q14</f>
        <v>527</v>
      </c>
      <c r="R14" s="21">
        <f t="shared" si="6"/>
        <v>16.708941027266963</v>
      </c>
      <c r="S14" s="20">
        <f>+'ENERO FEBRERO-METAS'!S14</f>
        <v>529</v>
      </c>
      <c r="T14" s="22">
        <f t="shared" si="10"/>
        <v>16.772352568167406</v>
      </c>
      <c r="U14" s="20">
        <f>+'ENERO FEBRERO-METAS'!U14</f>
        <v>590</v>
      </c>
      <c r="V14" s="21">
        <f t="shared" si="7"/>
        <v>18.706404565630944</v>
      </c>
      <c r="W14" s="20">
        <f>+'ENERO FEBRERO-METAS'!W14</f>
        <v>548</v>
      </c>
      <c r="X14" s="16">
        <f t="shared" si="9"/>
        <v>17.374762206721623</v>
      </c>
      <c r="Y14" s="24">
        <v>3120</v>
      </c>
      <c r="Z14" s="20">
        <f>+'ENERO FEBRERO-METAS'!Z14</f>
        <v>615</v>
      </c>
      <c r="AA14" s="16">
        <f t="shared" si="8"/>
        <v>19.71153846153846</v>
      </c>
    </row>
    <row r="15" spans="1:27" ht="19.5" customHeight="1">
      <c r="A15" s="17">
        <v>7</v>
      </c>
      <c r="B15" s="18" t="s">
        <v>28</v>
      </c>
      <c r="C15" s="19">
        <v>11500</v>
      </c>
      <c r="D15" s="20">
        <f>+'ENERO FEBRERO-METAS'!D15</f>
        <v>1937</v>
      </c>
      <c r="E15" s="21">
        <f t="shared" si="0"/>
        <v>16.843478260869563</v>
      </c>
      <c r="F15" s="20">
        <f>+'ENERO FEBRERO-METAS'!F15</f>
        <v>1937</v>
      </c>
      <c r="G15" s="21">
        <f t="shared" si="1"/>
        <v>16.843478260869563</v>
      </c>
      <c r="H15" s="20">
        <f>+'ENERO FEBRERO-METAS'!H15</f>
        <v>319</v>
      </c>
      <c r="I15" s="21">
        <f t="shared" si="2"/>
        <v>2.773913043478261</v>
      </c>
      <c r="J15" s="20">
        <f>+'ENERO FEBRERO-METAS'!J15</f>
        <v>1937</v>
      </c>
      <c r="K15" s="22">
        <f t="shared" si="3"/>
        <v>16.843478260869563</v>
      </c>
      <c r="L15" s="20">
        <f>+'ENERO FEBRERO-METAS'!L15</f>
        <v>1937</v>
      </c>
      <c r="M15" s="23">
        <f t="shared" si="4"/>
        <v>16.843478260869563</v>
      </c>
      <c r="N15" s="20">
        <f>+'ENERO FEBRERO-METAS'!N15</f>
        <v>1851</v>
      </c>
      <c r="O15" s="16">
        <f t="shared" si="5"/>
        <v>16.095652173913045</v>
      </c>
      <c r="P15" s="24">
        <v>11525</v>
      </c>
      <c r="Q15" s="20">
        <f>+'ENERO FEBRERO-METAS'!Q15</f>
        <v>1680</v>
      </c>
      <c r="R15" s="21">
        <f t="shared" si="6"/>
        <v>14.577006507592191</v>
      </c>
      <c r="S15" s="20">
        <f>+'ENERO FEBRERO-METAS'!S15</f>
        <v>1682</v>
      </c>
      <c r="T15" s="22">
        <f t="shared" si="10"/>
        <v>14.594360086767896</v>
      </c>
      <c r="U15" s="20">
        <f>+'ENERO FEBRERO-METAS'!U15</f>
        <v>1851</v>
      </c>
      <c r="V15" s="21">
        <f t="shared" si="7"/>
        <v>16.060737527114966</v>
      </c>
      <c r="W15" s="20">
        <f>+'ENERO FEBRERO-METAS'!W15</f>
        <v>1727</v>
      </c>
      <c r="X15" s="16">
        <f t="shared" si="9"/>
        <v>14.984815618221258</v>
      </c>
      <c r="Y15" s="24">
        <v>11558</v>
      </c>
      <c r="Z15" s="20">
        <f>+'ENERO FEBRERO-METAS'!Z15</f>
        <v>1662</v>
      </c>
      <c r="AA15" s="16">
        <f t="shared" si="8"/>
        <v>14.379650458556844</v>
      </c>
    </row>
    <row r="16" spans="1:27" ht="19.5" customHeight="1">
      <c r="A16" s="17">
        <v>8</v>
      </c>
      <c r="B16" s="18" t="s">
        <v>29</v>
      </c>
      <c r="C16" s="19">
        <v>17678</v>
      </c>
      <c r="D16" s="20">
        <f>+'ENERO FEBRERO-METAS'!D16</f>
        <v>2062</v>
      </c>
      <c r="E16" s="21">
        <f t="shared" si="0"/>
        <v>11.664215408982917</v>
      </c>
      <c r="F16" s="20">
        <f>+'ENERO FEBRERO-METAS'!F16</f>
        <v>2062</v>
      </c>
      <c r="G16" s="21">
        <f t="shared" si="1"/>
        <v>11.664215408982917</v>
      </c>
      <c r="H16" s="20">
        <f>+'ENERO FEBRERO-METAS'!H16</f>
        <v>1837</v>
      </c>
      <c r="I16" s="21">
        <f t="shared" si="2"/>
        <v>10.391446996266547</v>
      </c>
      <c r="J16" s="20">
        <f>+'ENERO FEBRERO-METAS'!J16</f>
        <v>2062</v>
      </c>
      <c r="K16" s="22">
        <f t="shared" si="3"/>
        <v>11.664215408982917</v>
      </c>
      <c r="L16" s="20">
        <f>+'ENERO FEBRERO-METAS'!L16</f>
        <v>2062</v>
      </c>
      <c r="M16" s="23">
        <f t="shared" si="4"/>
        <v>11.664215408982917</v>
      </c>
      <c r="N16" s="20">
        <f>+'ENERO FEBRERO-METAS'!N16</f>
        <v>2246</v>
      </c>
      <c r="O16" s="16">
        <f t="shared" si="5"/>
        <v>12.70505713315986</v>
      </c>
      <c r="P16" s="24">
        <v>17497</v>
      </c>
      <c r="Q16" s="20">
        <f>+'ENERO FEBRERO-METAS'!Q16</f>
        <v>2058</v>
      </c>
      <c r="R16" s="21">
        <f t="shared" si="6"/>
        <v>11.762016345659255</v>
      </c>
      <c r="S16" s="20">
        <f>+'ENERO FEBRERO-METAS'!S16</f>
        <v>2074</v>
      </c>
      <c r="T16" s="22">
        <f t="shared" si="10"/>
        <v>11.853460593244556</v>
      </c>
      <c r="U16" s="20">
        <f>+'ENERO FEBRERO-METAS'!U16</f>
        <v>2348</v>
      </c>
      <c r="V16" s="21">
        <f t="shared" si="7"/>
        <v>13.419443333142825</v>
      </c>
      <c r="W16" s="20">
        <f>+'ENERO FEBRERO-METAS'!W16</f>
        <v>2139</v>
      </c>
      <c r="X16" s="16">
        <f t="shared" si="9"/>
        <v>12.22495284905984</v>
      </c>
      <c r="Y16" s="24">
        <v>16871</v>
      </c>
      <c r="Z16" s="20">
        <f>+'ENERO FEBRERO-METAS'!Z16</f>
        <v>2246</v>
      </c>
      <c r="AA16" s="16">
        <f t="shared" si="8"/>
        <v>13.312785252800664</v>
      </c>
    </row>
    <row r="17" spans="1:27" ht="19.5" customHeight="1">
      <c r="A17" s="17">
        <v>9</v>
      </c>
      <c r="B17" s="18" t="s">
        <v>30</v>
      </c>
      <c r="C17" s="19">
        <v>5321</v>
      </c>
      <c r="D17" s="20">
        <f>+'ENERO FEBRERO-METAS'!D17</f>
        <v>871</v>
      </c>
      <c r="E17" s="21">
        <f t="shared" si="0"/>
        <v>16.369103551963917</v>
      </c>
      <c r="F17" s="20">
        <f>+'ENERO FEBRERO-METAS'!F17</f>
        <v>872</v>
      </c>
      <c r="G17" s="21">
        <f t="shared" si="1"/>
        <v>16.38789701183988</v>
      </c>
      <c r="H17" s="20">
        <f>+'ENERO FEBRERO-METAS'!H17</f>
        <v>183</v>
      </c>
      <c r="I17" s="21">
        <f t="shared" si="2"/>
        <v>3.439203157301259</v>
      </c>
      <c r="J17" s="20">
        <f>+'ENERO FEBRERO-METAS'!J17</f>
        <v>872</v>
      </c>
      <c r="K17" s="22">
        <f t="shared" si="3"/>
        <v>16.38789701183988</v>
      </c>
      <c r="L17" s="20">
        <f>+'ENERO FEBRERO-METAS'!L17</f>
        <v>872</v>
      </c>
      <c r="M17" s="23">
        <f t="shared" si="4"/>
        <v>16.38789701183988</v>
      </c>
      <c r="N17" s="20">
        <f>+'ENERO FEBRERO-METAS'!N17</f>
        <v>976</v>
      </c>
      <c r="O17" s="16">
        <f t="shared" si="5"/>
        <v>18.34241683894005</v>
      </c>
      <c r="P17" s="24">
        <v>5281</v>
      </c>
      <c r="Q17" s="20">
        <f>+'ENERO FEBRERO-METAS'!Q17</f>
        <v>882</v>
      </c>
      <c r="R17" s="21">
        <f t="shared" si="6"/>
        <v>16.70138231395569</v>
      </c>
      <c r="S17" s="20">
        <f>+'ENERO FEBRERO-METAS'!S17</f>
        <v>885</v>
      </c>
      <c r="T17" s="22">
        <f t="shared" si="10"/>
        <v>16.758189736792275</v>
      </c>
      <c r="U17" s="20">
        <f>+'ENERO FEBRERO-METAS'!U17</f>
        <v>1030</v>
      </c>
      <c r="V17" s="21">
        <f t="shared" si="7"/>
        <v>19.5038818405605</v>
      </c>
      <c r="W17" s="20">
        <f>+'ENERO FEBRERO-METAS'!W17</f>
        <v>926</v>
      </c>
      <c r="X17" s="16">
        <f t="shared" si="9"/>
        <v>17.534557848892256</v>
      </c>
      <c r="Y17" s="24">
        <v>5206</v>
      </c>
      <c r="Z17" s="20">
        <f>+'ENERO FEBRERO-METAS'!Z17</f>
        <v>1043</v>
      </c>
      <c r="AA17" s="16">
        <f t="shared" si="8"/>
        <v>20.03457548981944</v>
      </c>
    </row>
    <row r="18" spans="1:27" ht="19.5" customHeight="1">
      <c r="A18" s="17">
        <v>10</v>
      </c>
      <c r="B18" s="18" t="s">
        <v>31</v>
      </c>
      <c r="C18" s="19">
        <v>11962</v>
      </c>
      <c r="D18" s="20">
        <f>+'ENERO FEBRERO-METAS'!D18</f>
        <v>1335</v>
      </c>
      <c r="E18" s="21">
        <f t="shared" si="0"/>
        <v>11.160341080086942</v>
      </c>
      <c r="F18" s="20">
        <f>+'ENERO FEBRERO-METAS'!F18</f>
        <v>1333</v>
      </c>
      <c r="G18" s="21">
        <f t="shared" si="1"/>
        <v>11.143621467981943</v>
      </c>
      <c r="H18" s="20">
        <f>+'ENERO FEBRERO-METAS'!H18</f>
        <v>541</v>
      </c>
      <c r="I18" s="21">
        <f t="shared" si="2"/>
        <v>4.522655074402274</v>
      </c>
      <c r="J18" s="20">
        <f>+'ENERO FEBRERO-METAS'!J18</f>
        <v>1333</v>
      </c>
      <c r="K18" s="22">
        <f t="shared" si="3"/>
        <v>11.143621467981943</v>
      </c>
      <c r="L18" s="20">
        <f>+'ENERO FEBRERO-METAS'!L18</f>
        <v>1333</v>
      </c>
      <c r="M18" s="23">
        <f t="shared" si="4"/>
        <v>11.143621467981943</v>
      </c>
      <c r="N18" s="20">
        <f>+'ENERO FEBRERO-METAS'!N18</f>
        <v>1307</v>
      </c>
      <c r="O18" s="16">
        <f t="shared" si="5"/>
        <v>10.926266510616953</v>
      </c>
      <c r="P18" s="24">
        <v>11890</v>
      </c>
      <c r="Q18" s="20">
        <f>+'ENERO FEBRERO-METAS'!Q18</f>
        <v>1210</v>
      </c>
      <c r="R18" s="21">
        <f t="shared" si="6"/>
        <v>10.176619007569386</v>
      </c>
      <c r="S18" s="20">
        <f>+'ENERO FEBRERO-METAS'!S18</f>
        <v>1220</v>
      </c>
      <c r="T18" s="22">
        <f t="shared" si="10"/>
        <v>10.260723296888141</v>
      </c>
      <c r="U18" s="20">
        <f>+'ENERO FEBRERO-METAS'!U18</f>
        <v>1312</v>
      </c>
      <c r="V18" s="21">
        <f t="shared" si="7"/>
        <v>11.03448275862069</v>
      </c>
      <c r="W18" s="20">
        <f>+'ENERO FEBRERO-METAS'!W18</f>
        <v>1271</v>
      </c>
      <c r="X18" s="16">
        <f t="shared" si="9"/>
        <v>10.689655172413794</v>
      </c>
      <c r="Y18" s="24">
        <v>11813</v>
      </c>
      <c r="Z18" s="20">
        <f>+'ENERO FEBRERO-METAS'!Z18</f>
        <v>1420</v>
      </c>
      <c r="AA18" s="16">
        <f t="shared" si="8"/>
        <v>12.020655210361467</v>
      </c>
    </row>
    <row r="19" spans="1:27" ht="19.5" customHeight="1">
      <c r="A19" s="17">
        <v>11</v>
      </c>
      <c r="B19" s="18" t="s">
        <v>32</v>
      </c>
      <c r="C19" s="19">
        <v>16823</v>
      </c>
      <c r="D19" s="20">
        <f>+'ENERO FEBRERO-METAS'!D19</f>
        <v>1621</v>
      </c>
      <c r="E19" s="21">
        <f t="shared" si="0"/>
        <v>9.635617904059918</v>
      </c>
      <c r="F19" s="20">
        <f>+'ENERO FEBRERO-METAS'!F19</f>
        <v>1581</v>
      </c>
      <c r="G19" s="21">
        <f t="shared" si="1"/>
        <v>9.397848184033764</v>
      </c>
      <c r="H19" s="20">
        <f>+'ENERO FEBRERO-METAS'!H19</f>
        <v>1017</v>
      </c>
      <c r="I19" s="21">
        <f t="shared" si="2"/>
        <v>6.045295131664982</v>
      </c>
      <c r="J19" s="20">
        <f>+'ENERO FEBRERO-METAS'!J19</f>
        <v>1582</v>
      </c>
      <c r="K19" s="22">
        <f t="shared" si="3"/>
        <v>9.403792427034418</v>
      </c>
      <c r="L19" s="20">
        <f>+'ENERO FEBRERO-METAS'!L19</f>
        <v>1581</v>
      </c>
      <c r="M19" s="23">
        <f t="shared" si="4"/>
        <v>9.397848184033764</v>
      </c>
      <c r="N19" s="20">
        <f>+'ENERO FEBRERO-METAS'!N19</f>
        <v>1619</v>
      </c>
      <c r="O19" s="16">
        <f t="shared" si="5"/>
        <v>9.62372941805861</v>
      </c>
      <c r="P19" s="24">
        <v>16827</v>
      </c>
      <c r="Q19" s="20">
        <f>+'ENERO FEBRERO-METAS'!Q19</f>
        <v>1618</v>
      </c>
      <c r="R19" s="21">
        <f t="shared" si="6"/>
        <v>9.615498900576455</v>
      </c>
      <c r="S19" s="20">
        <f>+'ENERO FEBRERO-METAS'!S19</f>
        <v>1625</v>
      </c>
      <c r="T19" s="22">
        <f t="shared" si="10"/>
        <v>9.657098710405895</v>
      </c>
      <c r="U19" s="20">
        <f>+'ENERO FEBRERO-METAS'!U19</f>
        <v>1949</v>
      </c>
      <c r="V19" s="21">
        <f t="shared" si="7"/>
        <v>11.58257562251144</v>
      </c>
      <c r="W19" s="20">
        <f>+'ENERO FEBRERO-METAS'!W19</f>
        <v>1682</v>
      </c>
      <c r="X19" s="16">
        <f t="shared" si="9"/>
        <v>9.995840019017056</v>
      </c>
      <c r="Y19" s="24">
        <v>16800</v>
      </c>
      <c r="Z19" s="20">
        <f>+'ENERO FEBRERO-METAS'!Z19</f>
        <v>1634</v>
      </c>
      <c r="AA19" s="16">
        <f t="shared" si="8"/>
        <v>9.726190476190476</v>
      </c>
    </row>
    <row r="20" spans="1:27" ht="19.5" customHeight="1">
      <c r="A20" s="17">
        <v>12</v>
      </c>
      <c r="B20" s="18" t="s">
        <v>33</v>
      </c>
      <c r="C20" s="19">
        <v>2504</v>
      </c>
      <c r="D20" s="20">
        <f>+'ENERO FEBRERO-METAS'!D20</f>
        <v>580</v>
      </c>
      <c r="E20" s="21">
        <f t="shared" si="0"/>
        <v>23.162939297124602</v>
      </c>
      <c r="F20" s="20">
        <f>+'ENERO FEBRERO-METAS'!F20</f>
        <v>581</v>
      </c>
      <c r="G20" s="21">
        <f t="shared" si="1"/>
        <v>23.202875399361023</v>
      </c>
      <c r="H20" s="20">
        <f>+'ENERO FEBRERO-METAS'!H20</f>
        <v>2058</v>
      </c>
      <c r="I20" s="21">
        <f t="shared" si="2"/>
        <v>82.18849840255591</v>
      </c>
      <c r="J20" s="20">
        <f>+'ENERO FEBRERO-METAS'!J20</f>
        <v>582</v>
      </c>
      <c r="K20" s="22">
        <f t="shared" si="3"/>
        <v>23.242811501597444</v>
      </c>
      <c r="L20" s="20">
        <f>+'ENERO FEBRERO-METAS'!L20</f>
        <v>581</v>
      </c>
      <c r="M20" s="23">
        <f t="shared" si="4"/>
        <v>23.202875399361023</v>
      </c>
      <c r="N20" s="20">
        <f>+'ENERO FEBRERO-METAS'!N20</f>
        <v>621</v>
      </c>
      <c r="O20" s="16">
        <f t="shared" si="5"/>
        <v>24.80031948881789</v>
      </c>
      <c r="P20" s="24">
        <v>2548</v>
      </c>
      <c r="Q20" s="20">
        <f>+'ENERO FEBRERO-METAS'!Q20</f>
        <v>522</v>
      </c>
      <c r="R20" s="21">
        <f t="shared" si="6"/>
        <v>20.486656200941916</v>
      </c>
      <c r="S20" s="20">
        <f>+'ENERO FEBRERO-METAS'!S20</f>
        <v>526</v>
      </c>
      <c r="T20" s="22">
        <f t="shared" si="10"/>
        <v>20.643642072213503</v>
      </c>
      <c r="U20" s="20">
        <f>+'ENERO FEBRERO-METAS'!U20</f>
        <v>603</v>
      </c>
      <c r="V20" s="21">
        <f t="shared" si="7"/>
        <v>23.665620094191524</v>
      </c>
      <c r="W20" s="20">
        <f>+'ENERO FEBRERO-METAS'!W20</f>
        <v>547</v>
      </c>
      <c r="X20" s="16">
        <f t="shared" si="9"/>
        <v>21.467817896389324</v>
      </c>
      <c r="Y20" s="24">
        <v>2659</v>
      </c>
      <c r="Z20" s="20">
        <f>+'ENERO FEBRERO-METAS'!Z20</f>
        <v>449</v>
      </c>
      <c r="AA20" s="16">
        <f t="shared" si="8"/>
        <v>16.886047386235425</v>
      </c>
    </row>
    <row r="21" spans="1:27" ht="19.5" customHeight="1">
      <c r="A21" s="17">
        <v>13</v>
      </c>
      <c r="B21" s="18" t="s">
        <v>34</v>
      </c>
      <c r="C21" s="19">
        <v>1230</v>
      </c>
      <c r="D21" s="20">
        <f>+'ENERO FEBRERO-METAS'!D21</f>
        <v>387</v>
      </c>
      <c r="E21" s="21">
        <f t="shared" si="0"/>
        <v>31.463414634146343</v>
      </c>
      <c r="F21" s="20">
        <f>+'ENERO FEBRERO-METAS'!F21</f>
        <v>387</v>
      </c>
      <c r="G21" s="21">
        <f t="shared" si="1"/>
        <v>31.463414634146343</v>
      </c>
      <c r="H21" s="20">
        <f>+'ENERO FEBRERO-METAS'!H21</f>
        <v>3316</v>
      </c>
      <c r="I21" s="21">
        <f t="shared" si="2"/>
        <v>269.5934959349593</v>
      </c>
      <c r="J21" s="20">
        <f>+'ENERO FEBRERO-METAS'!J21</f>
        <v>387</v>
      </c>
      <c r="K21" s="22">
        <f t="shared" si="3"/>
        <v>31.463414634146343</v>
      </c>
      <c r="L21" s="20">
        <f>+'ENERO FEBRERO-METAS'!L21</f>
        <v>387</v>
      </c>
      <c r="M21" s="23">
        <f t="shared" si="4"/>
        <v>31.463414634146343</v>
      </c>
      <c r="N21" s="20">
        <f>+'ENERO FEBRERO-METAS'!N21</f>
        <v>493</v>
      </c>
      <c r="O21" s="16">
        <f t="shared" si="5"/>
        <v>40.08130081300813</v>
      </c>
      <c r="P21" s="24">
        <v>1260</v>
      </c>
      <c r="Q21" s="20">
        <f>+'ENERO FEBRERO-METAS'!Q21</f>
        <v>376</v>
      </c>
      <c r="R21" s="21">
        <f t="shared" si="6"/>
        <v>29.841269841269842</v>
      </c>
      <c r="S21" s="20">
        <f>+'ENERO FEBRERO-METAS'!S21</f>
        <v>371</v>
      </c>
      <c r="T21" s="22">
        <f t="shared" si="10"/>
        <v>29.444444444444443</v>
      </c>
      <c r="U21" s="20">
        <f>+'ENERO FEBRERO-METAS'!U21</f>
        <v>416</v>
      </c>
      <c r="V21" s="21">
        <f t="shared" si="7"/>
        <v>33.01587301587302</v>
      </c>
      <c r="W21" s="20">
        <f>+'ENERO FEBRERO-METAS'!W21</f>
        <v>402</v>
      </c>
      <c r="X21" s="16">
        <f t="shared" si="9"/>
        <v>31.904761904761905</v>
      </c>
      <c r="Y21" s="24">
        <v>1268</v>
      </c>
      <c r="Z21" s="20">
        <f>+'ENERO FEBRERO-METAS'!Z21</f>
        <v>412</v>
      </c>
      <c r="AA21" s="16">
        <f t="shared" si="8"/>
        <v>32.49211356466877</v>
      </c>
    </row>
    <row r="22" spans="1:27" ht="19.5" customHeight="1">
      <c r="A22" s="17">
        <v>14</v>
      </c>
      <c r="B22" s="18" t="s">
        <v>35</v>
      </c>
      <c r="C22" s="19">
        <v>1419</v>
      </c>
      <c r="D22" s="20">
        <f>+'ENERO FEBRERO-METAS'!D22</f>
        <v>137</v>
      </c>
      <c r="E22" s="21">
        <f t="shared" si="0"/>
        <v>9.654686398872446</v>
      </c>
      <c r="F22" s="20">
        <f>+'ENERO FEBRERO-METAS'!F22</f>
        <v>137</v>
      </c>
      <c r="G22" s="21">
        <f t="shared" si="1"/>
        <v>9.654686398872446</v>
      </c>
      <c r="H22" s="20">
        <f>+'ENERO FEBRERO-METAS'!H22</f>
        <v>1141</v>
      </c>
      <c r="I22" s="21">
        <f t="shared" si="2"/>
        <v>80.40873854827343</v>
      </c>
      <c r="J22" s="20">
        <f>+'ENERO FEBRERO-METAS'!J22</f>
        <v>112</v>
      </c>
      <c r="K22" s="22">
        <f t="shared" si="3"/>
        <v>7.892882311486963</v>
      </c>
      <c r="L22" s="20">
        <f>+'ENERO FEBRERO-METAS'!L22</f>
        <v>137</v>
      </c>
      <c r="M22" s="23">
        <f t="shared" si="4"/>
        <v>9.654686398872446</v>
      </c>
      <c r="N22" s="20">
        <f>+'ENERO FEBRERO-METAS'!N22</f>
        <v>173</v>
      </c>
      <c r="O22" s="16">
        <f t="shared" si="5"/>
        <v>12.19168428470754</v>
      </c>
      <c r="P22" s="24">
        <v>1361</v>
      </c>
      <c r="Q22" s="20">
        <f>+'ENERO FEBRERO-METAS'!Q22</f>
        <v>152</v>
      </c>
      <c r="R22" s="21">
        <f t="shared" si="6"/>
        <v>11.168258633357825</v>
      </c>
      <c r="S22" s="20">
        <f>+'ENERO FEBRERO-METAS'!S22</f>
        <v>152</v>
      </c>
      <c r="T22" s="22">
        <f t="shared" si="10"/>
        <v>11.168258633357825</v>
      </c>
      <c r="U22" s="20">
        <f>+'ENERO FEBRERO-METAS'!U22</f>
        <v>159</v>
      </c>
      <c r="V22" s="21">
        <f t="shared" si="7"/>
        <v>11.682586333578252</v>
      </c>
      <c r="W22" s="20">
        <f>+'ENERO FEBRERO-METAS'!W22</f>
        <v>164</v>
      </c>
      <c r="X22" s="16">
        <f t="shared" si="9"/>
        <v>12.049963262307127</v>
      </c>
      <c r="Y22" s="24">
        <v>1246</v>
      </c>
      <c r="Z22" s="20">
        <f>+'ENERO FEBRERO-METAS'!Z22</f>
        <v>113</v>
      </c>
      <c r="AA22" s="16">
        <f t="shared" si="8"/>
        <v>9.069020866773675</v>
      </c>
    </row>
    <row r="23" spans="1:27" ht="19.5" customHeight="1">
      <c r="A23" s="17">
        <v>15</v>
      </c>
      <c r="B23" s="18" t="s">
        <v>36</v>
      </c>
      <c r="C23" s="19">
        <v>1741</v>
      </c>
      <c r="D23" s="20">
        <f>+'ENERO FEBRERO-METAS'!D23</f>
        <v>586</v>
      </c>
      <c r="E23" s="21">
        <f t="shared" si="0"/>
        <v>33.65881677197013</v>
      </c>
      <c r="F23" s="20">
        <f>+'ENERO FEBRERO-METAS'!F23</f>
        <v>586</v>
      </c>
      <c r="G23" s="21">
        <f t="shared" si="1"/>
        <v>33.65881677197013</v>
      </c>
      <c r="H23" s="20">
        <f>+'ENERO FEBRERO-METAS'!H23</f>
        <v>20</v>
      </c>
      <c r="I23" s="21">
        <f t="shared" si="2"/>
        <v>1.1487650775416427</v>
      </c>
      <c r="J23" s="20">
        <f>+'ENERO FEBRERO-METAS'!J23</f>
        <v>586</v>
      </c>
      <c r="K23" s="22">
        <f t="shared" si="3"/>
        <v>33.65881677197013</v>
      </c>
      <c r="L23" s="20">
        <f>+'ENERO FEBRERO-METAS'!L23</f>
        <v>586</v>
      </c>
      <c r="M23" s="23">
        <f t="shared" si="4"/>
        <v>33.65881677197013</v>
      </c>
      <c r="N23" s="20">
        <f>+'ENERO FEBRERO-METAS'!N23</f>
        <v>733</v>
      </c>
      <c r="O23" s="16">
        <f t="shared" si="5"/>
        <v>42.10224009190121</v>
      </c>
      <c r="P23" s="24">
        <v>1691</v>
      </c>
      <c r="Q23" s="20">
        <f>+'ENERO FEBRERO-METAS'!Q23</f>
        <v>475</v>
      </c>
      <c r="R23" s="21">
        <f t="shared" si="6"/>
        <v>28.089887640449437</v>
      </c>
      <c r="S23" s="20">
        <f>+'ENERO FEBRERO-METAS'!S23</f>
        <v>480</v>
      </c>
      <c r="T23" s="22">
        <f t="shared" si="10"/>
        <v>28.38557066824364</v>
      </c>
      <c r="U23" s="20">
        <f>+'ENERO FEBRERO-METAS'!U23</f>
        <v>510</v>
      </c>
      <c r="V23" s="21">
        <f t="shared" si="7"/>
        <v>30.15966883500887</v>
      </c>
      <c r="W23" s="20">
        <f>+'ENERO FEBRERO-METAS'!W23</f>
        <v>490</v>
      </c>
      <c r="X23" s="16">
        <f t="shared" si="9"/>
        <v>28.97693672383205</v>
      </c>
      <c r="Y23" s="24">
        <v>1579</v>
      </c>
      <c r="Z23" s="20">
        <f>+'ENERO FEBRERO-METAS'!Z23</f>
        <v>610</v>
      </c>
      <c r="AA23" s="16">
        <f t="shared" si="8"/>
        <v>38.63204559848005</v>
      </c>
    </row>
    <row r="24" spans="1:27" ht="19.5" customHeight="1">
      <c r="A24" s="17">
        <v>16</v>
      </c>
      <c r="B24" s="18" t="s">
        <v>37</v>
      </c>
      <c r="C24" s="19">
        <v>3386</v>
      </c>
      <c r="D24" s="20">
        <f>+'ENERO FEBRERO-METAS'!D24</f>
        <v>908</v>
      </c>
      <c r="E24" s="21">
        <f t="shared" si="0"/>
        <v>26.816302421736562</v>
      </c>
      <c r="F24" s="20">
        <f>+'ENERO FEBRERO-METAS'!F24</f>
        <v>908</v>
      </c>
      <c r="G24" s="21">
        <f t="shared" si="1"/>
        <v>26.816302421736562</v>
      </c>
      <c r="H24" s="20">
        <f>+'ENERO FEBRERO-METAS'!H24</f>
        <v>729</v>
      </c>
      <c r="I24" s="21">
        <f t="shared" si="2"/>
        <v>21.529828706438277</v>
      </c>
      <c r="J24" s="20">
        <f>+'ENERO FEBRERO-METAS'!J24</f>
        <v>909</v>
      </c>
      <c r="K24" s="22">
        <f t="shared" si="3"/>
        <v>26.845835794447726</v>
      </c>
      <c r="L24" s="20">
        <f>+'ENERO FEBRERO-METAS'!L24</f>
        <v>908</v>
      </c>
      <c r="M24" s="23">
        <f t="shared" si="4"/>
        <v>26.816302421736562</v>
      </c>
      <c r="N24" s="20">
        <f>+'ENERO FEBRERO-METAS'!N24</f>
        <v>957</v>
      </c>
      <c r="O24" s="16">
        <f t="shared" si="5"/>
        <v>28.26343768458358</v>
      </c>
      <c r="P24" s="24">
        <v>3324</v>
      </c>
      <c r="Q24" s="20">
        <f>+'ENERO FEBRERO-METAS'!Q24</f>
        <v>808</v>
      </c>
      <c r="R24" s="21">
        <f t="shared" si="6"/>
        <v>24.308062575210588</v>
      </c>
      <c r="S24" s="20">
        <f>+'ENERO FEBRERO-METAS'!S24</f>
        <v>808</v>
      </c>
      <c r="T24" s="22">
        <f t="shared" si="10"/>
        <v>24.308062575210588</v>
      </c>
      <c r="U24" s="20">
        <f>+'ENERO FEBRERO-METAS'!U24</f>
        <v>864</v>
      </c>
      <c r="V24" s="21">
        <f t="shared" si="7"/>
        <v>25.9927797833935</v>
      </c>
      <c r="W24" s="20">
        <f>+'ENERO FEBRERO-METAS'!W24</f>
        <v>833</v>
      </c>
      <c r="X24" s="16">
        <f t="shared" si="9"/>
        <v>25.060168471720818</v>
      </c>
      <c r="Y24" s="24">
        <v>3237</v>
      </c>
      <c r="Z24" s="20">
        <f>+'ENERO FEBRERO-METAS'!Z24</f>
        <v>809</v>
      </c>
      <c r="AA24" s="16">
        <f t="shared" si="8"/>
        <v>24.992276799505714</v>
      </c>
    </row>
    <row r="25" spans="1:27" ht="19.5" customHeight="1">
      <c r="A25" s="17">
        <v>17</v>
      </c>
      <c r="B25" s="18" t="s">
        <v>38</v>
      </c>
      <c r="C25" s="19">
        <v>248</v>
      </c>
      <c r="D25" s="20">
        <f>+'ENERO FEBRERO-METAS'!D25</f>
        <v>28</v>
      </c>
      <c r="E25" s="21">
        <f t="shared" si="0"/>
        <v>11.290322580645162</v>
      </c>
      <c r="F25" s="20">
        <f>+'ENERO FEBRERO-METAS'!F25</f>
        <v>28</v>
      </c>
      <c r="G25" s="21">
        <f t="shared" si="1"/>
        <v>11.290322580645162</v>
      </c>
      <c r="H25" s="20">
        <f>+'ENERO FEBRERO-METAS'!H25</f>
        <v>2</v>
      </c>
      <c r="I25" s="21">
        <f t="shared" si="2"/>
        <v>0.8064516129032258</v>
      </c>
      <c r="J25" s="20">
        <f>+'ENERO FEBRERO-METAS'!J25</f>
        <v>28</v>
      </c>
      <c r="K25" s="22">
        <f t="shared" si="3"/>
        <v>11.290322580645162</v>
      </c>
      <c r="L25" s="20">
        <f>+'ENERO FEBRERO-METAS'!L25</f>
        <v>28</v>
      </c>
      <c r="M25" s="23">
        <f t="shared" si="4"/>
        <v>11.290322580645162</v>
      </c>
      <c r="N25" s="20">
        <f>+'ENERO FEBRERO-METAS'!N25</f>
        <v>9</v>
      </c>
      <c r="O25" s="16">
        <f t="shared" si="5"/>
        <v>3.629032258064516</v>
      </c>
      <c r="P25" s="24">
        <v>243</v>
      </c>
      <c r="Q25" s="20">
        <f>+'ENERO FEBRERO-METAS'!Q25</f>
        <v>20</v>
      </c>
      <c r="R25" s="21">
        <f t="shared" si="6"/>
        <v>8.23045267489712</v>
      </c>
      <c r="S25" s="20">
        <f>+'ENERO FEBRERO-METAS'!S25</f>
        <v>19</v>
      </c>
      <c r="T25" s="22">
        <f t="shared" si="10"/>
        <v>7.818930041152264</v>
      </c>
      <c r="U25" s="20">
        <f>+'ENERO FEBRERO-METAS'!U25</f>
        <v>22</v>
      </c>
      <c r="V25" s="21">
        <f t="shared" si="7"/>
        <v>9.053497942386832</v>
      </c>
      <c r="W25" s="20">
        <f>+'ENERO FEBRERO-METAS'!W25</f>
        <v>19</v>
      </c>
      <c r="X25" s="16">
        <f t="shared" si="9"/>
        <v>7.818930041152264</v>
      </c>
      <c r="Y25" s="24">
        <v>261</v>
      </c>
      <c r="Z25" s="20">
        <f>+'ENERO FEBRERO-METAS'!Z25</f>
        <v>30</v>
      </c>
      <c r="AA25" s="16">
        <f t="shared" si="8"/>
        <v>11.494252873563218</v>
      </c>
    </row>
    <row r="26" spans="1:27" ht="19.5" customHeight="1">
      <c r="A26" s="17">
        <v>18</v>
      </c>
      <c r="B26" s="18" t="s">
        <v>39</v>
      </c>
      <c r="C26" s="19">
        <v>6297</v>
      </c>
      <c r="D26" s="20">
        <f>+'ENERO FEBRERO-METAS'!D26</f>
        <v>1109</v>
      </c>
      <c r="E26" s="21">
        <f t="shared" si="0"/>
        <v>17.611561060822613</v>
      </c>
      <c r="F26" s="20">
        <f>+'ENERO FEBRERO-METAS'!F26</f>
        <v>1110</v>
      </c>
      <c r="G26" s="21">
        <f t="shared" si="1"/>
        <v>17.627441638875656</v>
      </c>
      <c r="H26" s="20">
        <f>+'ENERO FEBRERO-METAS'!H26</f>
        <v>678</v>
      </c>
      <c r="I26" s="21">
        <f t="shared" si="2"/>
        <v>10.767031919961887</v>
      </c>
      <c r="J26" s="20">
        <f>+'ENERO FEBRERO-METAS'!J26</f>
        <v>1110</v>
      </c>
      <c r="K26" s="22">
        <f t="shared" si="3"/>
        <v>17.627441638875656</v>
      </c>
      <c r="L26" s="20">
        <f>+'ENERO FEBRERO-METAS'!L26</f>
        <v>1110</v>
      </c>
      <c r="M26" s="23">
        <f t="shared" si="4"/>
        <v>17.627441638875656</v>
      </c>
      <c r="N26" s="20">
        <f>+'ENERO FEBRERO-METAS'!N26</f>
        <v>1158</v>
      </c>
      <c r="O26" s="16">
        <f t="shared" si="5"/>
        <v>18.38970938542163</v>
      </c>
      <c r="P26" s="24">
        <v>6226</v>
      </c>
      <c r="Q26" s="20">
        <f>+'ENERO FEBRERO-METAS'!Q26</f>
        <v>1005</v>
      </c>
      <c r="R26" s="21">
        <f t="shared" si="6"/>
        <v>16.141985223257308</v>
      </c>
      <c r="S26" s="20">
        <f>+'ENERO FEBRERO-METAS'!S26</f>
        <v>1009</v>
      </c>
      <c r="T26" s="22">
        <f t="shared" si="10"/>
        <v>16.206231930613555</v>
      </c>
      <c r="U26" s="20">
        <f>+'ENERO FEBRERO-METAS'!U26</f>
        <v>1120</v>
      </c>
      <c r="V26" s="21">
        <f t="shared" si="7"/>
        <v>17.98907805974944</v>
      </c>
      <c r="W26" s="20">
        <f>+'ENERO FEBRERO-METAS'!W26</f>
        <v>1034</v>
      </c>
      <c r="X26" s="16">
        <f t="shared" si="9"/>
        <v>16.607773851590107</v>
      </c>
      <c r="Y26" s="24">
        <v>6116</v>
      </c>
      <c r="Z26" s="20">
        <f>+'ENERO FEBRERO-METAS'!Z26</f>
        <v>1068</v>
      </c>
      <c r="AA26" s="16">
        <f t="shared" si="8"/>
        <v>17.462393721386526</v>
      </c>
    </row>
    <row r="27" spans="1:27" ht="19.5" customHeight="1">
      <c r="A27" s="17">
        <v>19</v>
      </c>
      <c r="B27" s="18" t="s">
        <v>40</v>
      </c>
      <c r="C27" s="19">
        <v>13676</v>
      </c>
      <c r="D27" s="20">
        <f>+'ENERO FEBRERO-METAS'!D27</f>
        <v>1871</v>
      </c>
      <c r="E27" s="21">
        <f t="shared" si="0"/>
        <v>13.680900848201228</v>
      </c>
      <c r="F27" s="20">
        <f>+'ENERO FEBRERO-METAS'!F27</f>
        <v>1871</v>
      </c>
      <c r="G27" s="21">
        <f t="shared" si="1"/>
        <v>13.680900848201228</v>
      </c>
      <c r="H27" s="20">
        <f>+'ENERO FEBRERO-METAS'!H27</f>
        <v>1121</v>
      </c>
      <c r="I27" s="21">
        <f t="shared" si="2"/>
        <v>8.196841181632056</v>
      </c>
      <c r="J27" s="20">
        <f>+'ENERO FEBRERO-METAS'!J27</f>
        <v>1871</v>
      </c>
      <c r="K27" s="22">
        <f t="shared" si="3"/>
        <v>13.680900848201228</v>
      </c>
      <c r="L27" s="20">
        <f>+'ENERO FEBRERO-METAS'!L27</f>
        <v>1871</v>
      </c>
      <c r="M27" s="23">
        <f t="shared" si="4"/>
        <v>13.680900848201228</v>
      </c>
      <c r="N27" s="20">
        <f>+'ENERO FEBRERO-METAS'!N27</f>
        <v>1988</v>
      </c>
      <c r="O27" s="16">
        <f t="shared" si="5"/>
        <v>14.53641415618602</v>
      </c>
      <c r="P27" s="24">
        <v>13513</v>
      </c>
      <c r="Q27" s="20">
        <f>+'ENERO FEBRERO-METAS'!Q27</f>
        <v>1689</v>
      </c>
      <c r="R27" s="21">
        <f t="shared" si="6"/>
        <v>12.499074964848663</v>
      </c>
      <c r="S27" s="20">
        <f>+'ENERO FEBRERO-METAS'!S27</f>
        <v>1693</v>
      </c>
      <c r="T27" s="22">
        <f t="shared" si="10"/>
        <v>12.528676089691409</v>
      </c>
      <c r="U27" s="20">
        <f>+'ENERO FEBRERO-METAS'!U27</f>
        <v>2012</v>
      </c>
      <c r="V27" s="21">
        <f t="shared" si="7"/>
        <v>14.889365795900245</v>
      </c>
      <c r="W27" s="20">
        <f>+'ENERO FEBRERO-METAS'!W27</f>
        <v>1751</v>
      </c>
      <c r="X27" s="16">
        <f t="shared" si="9"/>
        <v>12.957892399911197</v>
      </c>
      <c r="Y27" s="24">
        <v>13092</v>
      </c>
      <c r="Z27" s="20">
        <f>+'ENERO FEBRERO-METAS'!Z27</f>
        <v>1801</v>
      </c>
      <c r="AA27" s="16">
        <f t="shared" si="8"/>
        <v>13.75649251451268</v>
      </c>
    </row>
    <row r="28" spans="1:27" ht="19.5" customHeight="1">
      <c r="A28" s="17">
        <v>20</v>
      </c>
      <c r="B28" s="18" t="s">
        <v>41</v>
      </c>
      <c r="C28" s="19">
        <v>123</v>
      </c>
      <c r="D28" s="25">
        <f>+'ENERO FEBRERO-METAS'!D28</f>
        <v>6</v>
      </c>
      <c r="E28" s="21">
        <f t="shared" si="0"/>
        <v>4.878048780487805</v>
      </c>
      <c r="F28" s="25">
        <f>+'ENERO FEBRERO-METAS'!F28</f>
        <v>6</v>
      </c>
      <c r="G28" s="21">
        <f t="shared" si="1"/>
        <v>4.878048780487805</v>
      </c>
      <c r="H28" s="25">
        <f>+'ENERO FEBRERO-METAS'!H28</f>
        <v>0</v>
      </c>
      <c r="I28" s="21">
        <f t="shared" si="2"/>
        <v>0</v>
      </c>
      <c r="J28" s="25">
        <f>+'ENERO FEBRERO-METAS'!J28</f>
        <v>6</v>
      </c>
      <c r="K28" s="22">
        <f t="shared" si="3"/>
        <v>4.878048780487805</v>
      </c>
      <c r="L28" s="25">
        <f>+'ENERO FEBRERO-METAS'!L28</f>
        <v>6</v>
      </c>
      <c r="M28" s="23">
        <f t="shared" si="4"/>
        <v>4.878048780487805</v>
      </c>
      <c r="N28" s="25">
        <f>+'ENERO FEBRERO-METAS'!N28</f>
        <v>2</v>
      </c>
      <c r="O28" s="16">
        <f t="shared" si="5"/>
        <v>1.6260162601626016</v>
      </c>
      <c r="P28" s="24">
        <v>119</v>
      </c>
      <c r="Q28" s="25">
        <f>+'ENERO FEBRERO-METAS'!Q28</f>
        <v>10</v>
      </c>
      <c r="R28" s="21">
        <f t="shared" si="6"/>
        <v>8.403361344537815</v>
      </c>
      <c r="S28" s="25">
        <f>+'ENERO FEBRERO-METAS'!S28</f>
        <v>10</v>
      </c>
      <c r="T28" s="22">
        <f t="shared" si="10"/>
        <v>8.403361344537815</v>
      </c>
      <c r="U28" s="25">
        <f>+'ENERO FEBRERO-METAS'!U28</f>
        <v>11</v>
      </c>
      <c r="V28" s="21">
        <f t="shared" si="7"/>
        <v>9.243697478991596</v>
      </c>
      <c r="W28" s="25">
        <f>+'ENERO FEBRERO-METAS'!W28</f>
        <v>11</v>
      </c>
      <c r="X28" s="26">
        <f t="shared" si="9"/>
        <v>9.243697478991596</v>
      </c>
      <c r="Y28" s="24">
        <v>119</v>
      </c>
      <c r="Z28" s="20">
        <f>+'ENERO FEBRERO-METAS'!Z28</f>
        <v>6</v>
      </c>
      <c r="AA28" s="16">
        <f t="shared" si="8"/>
        <v>5.042016806722689</v>
      </c>
    </row>
    <row r="29" spans="1:27" s="29" customFormat="1" ht="19.5" customHeight="1">
      <c r="A29" s="75"/>
      <c r="B29" s="76" t="s">
        <v>42</v>
      </c>
      <c r="C29" s="77">
        <f>SUM(C9:C28)</f>
        <v>121477</v>
      </c>
      <c r="D29" s="78">
        <f>SUM(D9:D28)</f>
        <v>18724</v>
      </c>
      <c r="E29" s="79">
        <f t="shared" si="0"/>
        <v>15.413617392592837</v>
      </c>
      <c r="F29" s="80">
        <f>SUM(F9:F28)</f>
        <v>18679</v>
      </c>
      <c r="G29" s="79">
        <f t="shared" si="1"/>
        <v>15.376573343101986</v>
      </c>
      <c r="H29" s="80">
        <f>SUM(H9:H28)</f>
        <v>18476</v>
      </c>
      <c r="I29" s="79">
        <f t="shared" si="2"/>
        <v>15.209463519843263</v>
      </c>
      <c r="J29" s="80">
        <f>SUM(J9:J28)</f>
        <v>18647</v>
      </c>
      <c r="K29" s="79">
        <f t="shared" si="3"/>
        <v>15.350230907908493</v>
      </c>
      <c r="L29" s="80">
        <f>SUM(L9:L28)</f>
        <v>18679</v>
      </c>
      <c r="M29" s="79">
        <f t="shared" si="4"/>
        <v>15.376573343101986</v>
      </c>
      <c r="N29" s="80">
        <f>SUM(N9:N28)</f>
        <v>19710</v>
      </c>
      <c r="O29" s="79">
        <f t="shared" si="5"/>
        <v>16.22529367699235</v>
      </c>
      <c r="P29" s="81">
        <f>SUM(P9:P28)</f>
        <v>120626</v>
      </c>
      <c r="Q29" s="78">
        <f>SUM(Q9:Q28)</f>
        <v>17565</v>
      </c>
      <c r="R29" s="79">
        <f t="shared" si="6"/>
        <v>14.5615373136803</v>
      </c>
      <c r="S29" s="78">
        <f>SUM(S9:S28)</f>
        <v>17583</v>
      </c>
      <c r="T29" s="79">
        <f>+S29*100/P29</f>
        <v>14.576459469766053</v>
      </c>
      <c r="U29" s="78">
        <f>SUM(U9:U28)</f>
        <v>19498</v>
      </c>
      <c r="V29" s="79">
        <f t="shared" si="7"/>
        <v>16.16401107555585</v>
      </c>
      <c r="W29" s="78">
        <f>SUM(W9:W28)</f>
        <v>18279</v>
      </c>
      <c r="X29" s="82">
        <f>+W29*100/P29</f>
        <v>15.153449505081824</v>
      </c>
      <c r="Y29" s="81">
        <f>SUM(Y9:Y28)</f>
        <v>118730</v>
      </c>
      <c r="Z29" s="77">
        <f>SUM(Z9:Z28)</f>
        <v>18282</v>
      </c>
      <c r="AA29" s="79">
        <f t="shared" si="8"/>
        <v>15.397961761980966</v>
      </c>
    </row>
    <row r="30" ht="16.5" customHeight="1">
      <c r="A30" s="30" t="s">
        <v>43</v>
      </c>
    </row>
    <row r="31" ht="16.5" customHeight="1">
      <c r="A31" s="30" t="s">
        <v>44</v>
      </c>
    </row>
    <row r="32" spans="1:4" ht="16.5" customHeight="1">
      <c r="A32" s="31" t="s">
        <v>79</v>
      </c>
      <c r="D32" s="32"/>
    </row>
    <row r="33" spans="4:10" s="34" customFormat="1" ht="16.5" customHeight="1">
      <c r="D33" s="33"/>
      <c r="J33" s="35"/>
    </row>
  </sheetData>
  <sheetProtection/>
  <mergeCells count="18">
    <mergeCell ref="Z7:AA7"/>
    <mergeCell ref="Z6:AA6"/>
    <mergeCell ref="D7:E7"/>
    <mergeCell ref="F7:G7"/>
    <mergeCell ref="H7:I7"/>
    <mergeCell ref="J7:K7"/>
    <mergeCell ref="L7:M7"/>
    <mergeCell ref="N7:O7"/>
    <mergeCell ref="Q7:R7"/>
    <mergeCell ref="S7:T7"/>
    <mergeCell ref="Y6:Y8"/>
    <mergeCell ref="W7:X7"/>
    <mergeCell ref="U7:V7"/>
    <mergeCell ref="A6:B8"/>
    <mergeCell ref="C6:C8"/>
    <mergeCell ref="D6:O6"/>
    <mergeCell ref="P6:P8"/>
    <mergeCell ref="Q6:X6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Nezambrano</dc:creator>
  <cp:keywords/>
  <dc:description/>
  <cp:lastModifiedBy>Mlmartinez</cp:lastModifiedBy>
  <dcterms:created xsi:type="dcterms:W3CDTF">2013-01-28T13:54:54Z</dcterms:created>
  <dcterms:modified xsi:type="dcterms:W3CDTF">2013-06-12T15:08:59Z</dcterms:modified>
  <cp:category/>
  <cp:version/>
  <cp:contentType/>
  <cp:contentStatus/>
</cp:coreProperties>
</file>